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90" windowHeight="11070" tabRatio="853"/>
  </bookViews>
  <sheets>
    <sheet name="Таблица по мониторингу" sheetId="29" r:id="rId1"/>
  </sheets>
  <definedNames>
    <definedName name="_ftn1" localSheetId="0">'Таблица по мониторингу'!$C$382</definedName>
    <definedName name="_ftnref1" localSheetId="0">'Таблица по мониторингу'!$D$243</definedName>
    <definedName name="_xlnm._FilterDatabase" localSheetId="0" hidden="1">'Таблица по мониторингу'!$A$1:$AA$2</definedName>
  </definedNames>
  <calcPr calcId="152511"/>
</workbook>
</file>

<file path=xl/calcChain.xml><?xml version="1.0" encoding="utf-8"?>
<calcChain xmlns="http://schemas.openxmlformats.org/spreadsheetml/2006/main">
  <c r="U5" i="29" l="1"/>
  <c r="S4" i="29"/>
  <c r="U3" i="29"/>
  <c r="S3" i="29"/>
  <c r="S55" i="29" l="1"/>
  <c r="N3" i="29" l="1"/>
  <c r="F3" i="29" l="1"/>
  <c r="O55" i="29" l="1"/>
  <c r="N138" i="29"/>
  <c r="N133" i="29"/>
  <c r="N64" i="29"/>
  <c r="N52" i="29"/>
  <c r="N34" i="29"/>
  <c r="N12" i="29"/>
  <c r="U52" i="29" l="1"/>
  <c r="S52" i="29"/>
  <c r="U64" i="29"/>
  <c r="S64" i="29"/>
  <c r="U12" i="29"/>
  <c r="S12" i="29"/>
  <c r="U133" i="29"/>
  <c r="S133" i="29"/>
  <c r="S34" i="29"/>
  <c r="U34" i="29"/>
  <c r="S138" i="29"/>
  <c r="U138" i="29"/>
  <c r="J163" i="29"/>
  <c r="J162" i="29"/>
  <c r="L161" i="29"/>
  <c r="J161" i="29"/>
  <c r="J160" i="29" l="1"/>
  <c r="Z155" i="29"/>
  <c r="X155" i="29"/>
  <c r="V155" i="29"/>
  <c r="T155" i="29"/>
  <c r="L155" i="29"/>
  <c r="J155" i="29"/>
  <c r="F155" i="29"/>
  <c r="E155" i="29"/>
  <c r="K125" i="29" l="1"/>
  <c r="U11" i="29"/>
  <c r="S10" i="29"/>
  <c r="J44" i="29" l="1"/>
  <c r="F30" i="29"/>
  <c r="E134" i="29" l="1"/>
  <c r="J192" i="29" l="1"/>
  <c r="AA4" i="29"/>
  <c r="AA5" i="29"/>
  <c r="AA7" i="29"/>
  <c r="AA8" i="29"/>
  <c r="AA10" i="29"/>
  <c r="AA11" i="29"/>
  <c r="AA16" i="29"/>
  <c r="AA17" i="29"/>
  <c r="AA19" i="29"/>
  <c r="AA20" i="29"/>
  <c r="AA22" i="29"/>
  <c r="AA23" i="29"/>
  <c r="AA25" i="29"/>
  <c r="AA26" i="29"/>
  <c r="AA28" i="29"/>
  <c r="AA29" i="29"/>
  <c r="AA31" i="29"/>
  <c r="AA32" i="29"/>
  <c r="AA33" i="29"/>
  <c r="AA38" i="29"/>
  <c r="AA39" i="29"/>
  <c r="AA41" i="29"/>
  <c r="AA42" i="29"/>
  <c r="AA43" i="29"/>
  <c r="AA45" i="29"/>
  <c r="AA46" i="29"/>
  <c r="AA47" i="29"/>
  <c r="AA49" i="29"/>
  <c r="AA50" i="29"/>
  <c r="AA51" i="29"/>
  <c r="AA55" i="29"/>
  <c r="AA57" i="29"/>
  <c r="AA58" i="29"/>
  <c r="AA60" i="29"/>
  <c r="AA61" i="29"/>
  <c r="AA62" i="29"/>
  <c r="AA63" i="29"/>
  <c r="AA68" i="29"/>
  <c r="AA69" i="29"/>
  <c r="AA71" i="29"/>
  <c r="AA72" i="29"/>
  <c r="AA74" i="29"/>
  <c r="AA75" i="29"/>
  <c r="AA77" i="29"/>
  <c r="AA78" i="29"/>
  <c r="AA80" i="29"/>
  <c r="AA81" i="29"/>
  <c r="AA83" i="29"/>
  <c r="AA84" i="29"/>
  <c r="AA86" i="29"/>
  <c r="AA87" i="29"/>
  <c r="AA88" i="29"/>
  <c r="AA90" i="29"/>
  <c r="AA91" i="29"/>
  <c r="AA92" i="29"/>
  <c r="AA93" i="29"/>
  <c r="AA94" i="29"/>
  <c r="AA95" i="29"/>
  <c r="AA96" i="29"/>
  <c r="AA97" i="29"/>
  <c r="AA98" i="29"/>
  <c r="AA99" i="29"/>
  <c r="AA100" i="29"/>
  <c r="AA101" i="29"/>
  <c r="AA102" i="29"/>
  <c r="AA103" i="29"/>
  <c r="AA104" i="29"/>
  <c r="AA105" i="29"/>
  <c r="AA112" i="29"/>
  <c r="AA113" i="29"/>
  <c r="AA115" i="29"/>
  <c r="AA116" i="29"/>
  <c r="AA117" i="29"/>
  <c r="AA118" i="29"/>
  <c r="AA123" i="29"/>
  <c r="AA125" i="29"/>
  <c r="AA126" i="29"/>
  <c r="AA128" i="29"/>
  <c r="AA129" i="29"/>
  <c r="AA131" i="29"/>
  <c r="AA132" i="29"/>
  <c r="AA136" i="29"/>
  <c r="AA137" i="29"/>
  <c r="AA140" i="29"/>
  <c r="AA141" i="29"/>
  <c r="AA143" i="29"/>
  <c r="AA144" i="29"/>
  <c r="AA146" i="29"/>
  <c r="AA147" i="29"/>
  <c r="AA149" i="29"/>
  <c r="AA150" i="29"/>
  <c r="AA151" i="29"/>
  <c r="AA155" i="29"/>
  <c r="AA157" i="29"/>
  <c r="AA158" i="29"/>
  <c r="AA159" i="29"/>
  <c r="AA165" i="29"/>
  <c r="AA166" i="29"/>
  <c r="AA167" i="29"/>
  <c r="AA168" i="29"/>
  <c r="AA169" i="29"/>
  <c r="AA170" i="29"/>
  <c r="AA176" i="29"/>
  <c r="AA177" i="29"/>
  <c r="AA178" i="29"/>
  <c r="AA179" i="29"/>
  <c r="AA180" i="29"/>
  <c r="AA181" i="29"/>
  <c r="AA182" i="29"/>
  <c r="AA183" i="29"/>
  <c r="AA184" i="29"/>
  <c r="AA185" i="29"/>
  <c r="AA189" i="29"/>
  <c r="AA190" i="29"/>
  <c r="AA191" i="29"/>
  <c r="AA193" i="29"/>
  <c r="AA194" i="29"/>
  <c r="AA195" i="29"/>
  <c r="AA196" i="29"/>
  <c r="AA198" i="29"/>
  <c r="AA199" i="29"/>
  <c r="AA200" i="29"/>
  <c r="Y4" i="29"/>
  <c r="Y5" i="29"/>
  <c r="Y7" i="29"/>
  <c r="Y8" i="29"/>
  <c r="Y10" i="29"/>
  <c r="Y11" i="29"/>
  <c r="Y16" i="29"/>
  <c r="Y17" i="29"/>
  <c r="Y19" i="29"/>
  <c r="Y20" i="29"/>
  <c r="Y22" i="29"/>
  <c r="Y23" i="29"/>
  <c r="Y25" i="29"/>
  <c r="Y26" i="29"/>
  <c r="Y28" i="29"/>
  <c r="Y29" i="29"/>
  <c r="Y31" i="29"/>
  <c r="Y32" i="29"/>
  <c r="Y33" i="29"/>
  <c r="Y38" i="29"/>
  <c r="Y39" i="29"/>
  <c r="Y41" i="29"/>
  <c r="Y42" i="29"/>
  <c r="Y43" i="29"/>
  <c r="Y45" i="29"/>
  <c r="Y46" i="29"/>
  <c r="Y47" i="29"/>
  <c r="Y49" i="29"/>
  <c r="Y50" i="29"/>
  <c r="Y51" i="29"/>
  <c r="Y55" i="29"/>
  <c r="Y57" i="29"/>
  <c r="Y58" i="29"/>
  <c r="Y60" i="29"/>
  <c r="Y61" i="29"/>
  <c r="Y62" i="29"/>
  <c r="Y63" i="29"/>
  <c r="Y68" i="29"/>
  <c r="Y69" i="29"/>
  <c r="Y71" i="29"/>
  <c r="Y72" i="29"/>
  <c r="Y74" i="29"/>
  <c r="Y75" i="29"/>
  <c r="Y77" i="29"/>
  <c r="Y78" i="29"/>
  <c r="Y80" i="29"/>
  <c r="Y81" i="29"/>
  <c r="Y83" i="29"/>
  <c r="Y84" i="29"/>
  <c r="Y86" i="29"/>
  <c r="Y87" i="29"/>
  <c r="Y88" i="29"/>
  <c r="Y90" i="29"/>
  <c r="Y91" i="29"/>
  <c r="Y92" i="29"/>
  <c r="Y93" i="29"/>
  <c r="Y94" i="29"/>
  <c r="Y95" i="29"/>
  <c r="Y96" i="29"/>
  <c r="Y97" i="29"/>
  <c r="Y98" i="29"/>
  <c r="Y99" i="29"/>
  <c r="Y100" i="29"/>
  <c r="Y101" i="29"/>
  <c r="Y102" i="29"/>
  <c r="Y103" i="29"/>
  <c r="Y104" i="29"/>
  <c r="Y105" i="29"/>
  <c r="Y112" i="29"/>
  <c r="Y113" i="29"/>
  <c r="Y115" i="29"/>
  <c r="Y116" i="29"/>
  <c r="Y117" i="29"/>
  <c r="Y118" i="29"/>
  <c r="Y123" i="29"/>
  <c r="Y125" i="29"/>
  <c r="Y126" i="29"/>
  <c r="Y128" i="29"/>
  <c r="Y129" i="29"/>
  <c r="Y131" i="29"/>
  <c r="Y132" i="29"/>
  <c r="Y136" i="29"/>
  <c r="Y137" i="29"/>
  <c r="Y140" i="29"/>
  <c r="Y141" i="29"/>
  <c r="Y143" i="29"/>
  <c r="Y144" i="29"/>
  <c r="Y146" i="29"/>
  <c r="Y147" i="29"/>
  <c r="Y149" i="29"/>
  <c r="Y150" i="29"/>
  <c r="Y151" i="29"/>
  <c r="Y155" i="29"/>
  <c r="Y157" i="29"/>
  <c r="Y158" i="29"/>
  <c r="Y159" i="29"/>
  <c r="Y165" i="29"/>
  <c r="Y166" i="29"/>
  <c r="Y167" i="29"/>
  <c r="Y168" i="29"/>
  <c r="Y169" i="29"/>
  <c r="Y170" i="29"/>
  <c r="Y176" i="29"/>
  <c r="Y177" i="29"/>
  <c r="Y178" i="29"/>
  <c r="Y179" i="29"/>
  <c r="Y180" i="29"/>
  <c r="Y181" i="29"/>
  <c r="Y182" i="29"/>
  <c r="Y183" i="29"/>
  <c r="Y184" i="29"/>
  <c r="Y185" i="29"/>
  <c r="Y189" i="29"/>
  <c r="Y190" i="29"/>
  <c r="Y191" i="29"/>
  <c r="Y193" i="29"/>
  <c r="Y194" i="29"/>
  <c r="Y195" i="29"/>
  <c r="Y196" i="29"/>
  <c r="Y198" i="29"/>
  <c r="Y199" i="29"/>
  <c r="Y200" i="29"/>
  <c r="W4" i="29"/>
  <c r="W5" i="29"/>
  <c r="W7" i="29"/>
  <c r="W8" i="29"/>
  <c r="W10" i="29"/>
  <c r="W11" i="29"/>
  <c r="W16" i="29"/>
  <c r="W17" i="29"/>
  <c r="W19" i="29"/>
  <c r="W20" i="29"/>
  <c r="W22" i="29"/>
  <c r="W23" i="29"/>
  <c r="W25" i="29"/>
  <c r="W26" i="29"/>
  <c r="W28" i="29"/>
  <c r="W29" i="29"/>
  <c r="W31" i="29"/>
  <c r="W32" i="29"/>
  <c r="W33" i="29"/>
  <c r="W38" i="29"/>
  <c r="W39" i="29"/>
  <c r="W41" i="29"/>
  <c r="W42" i="29"/>
  <c r="W43" i="29"/>
  <c r="W45" i="29"/>
  <c r="W46" i="29"/>
  <c r="W47" i="29"/>
  <c r="W49" i="29"/>
  <c r="W50" i="29"/>
  <c r="W51" i="29"/>
  <c r="W55" i="29"/>
  <c r="W57" i="29"/>
  <c r="W58" i="29"/>
  <c r="W60" i="29"/>
  <c r="W61" i="29"/>
  <c r="W62" i="29"/>
  <c r="W63" i="29"/>
  <c r="W68" i="29"/>
  <c r="W69" i="29"/>
  <c r="W71" i="29"/>
  <c r="W72" i="29"/>
  <c r="W74" i="29"/>
  <c r="W75" i="29"/>
  <c r="W77" i="29"/>
  <c r="W78" i="29"/>
  <c r="W80" i="29"/>
  <c r="W81" i="29"/>
  <c r="W83" i="29"/>
  <c r="W84" i="29"/>
  <c r="W86" i="29"/>
  <c r="W87" i="29"/>
  <c r="W88" i="29"/>
  <c r="W90" i="29"/>
  <c r="W91" i="29"/>
  <c r="W92" i="29"/>
  <c r="W93" i="29"/>
  <c r="W94" i="29"/>
  <c r="W95" i="29"/>
  <c r="W96" i="29"/>
  <c r="W97" i="29"/>
  <c r="W98" i="29"/>
  <c r="W99" i="29"/>
  <c r="W100" i="29"/>
  <c r="W101" i="29"/>
  <c r="W102" i="29"/>
  <c r="W103" i="29"/>
  <c r="W104" i="29"/>
  <c r="W105" i="29"/>
  <c r="W112" i="29"/>
  <c r="W113" i="29"/>
  <c r="W115" i="29"/>
  <c r="W116" i="29"/>
  <c r="W117" i="29"/>
  <c r="W118" i="29"/>
  <c r="W123" i="29"/>
  <c r="W125" i="29"/>
  <c r="W126" i="29"/>
  <c r="W128" i="29"/>
  <c r="W129" i="29"/>
  <c r="W131" i="29"/>
  <c r="W132" i="29"/>
  <c r="W136" i="29"/>
  <c r="W137" i="29"/>
  <c r="W140" i="29"/>
  <c r="W141" i="29"/>
  <c r="W143" i="29"/>
  <c r="W144" i="29"/>
  <c r="W146" i="29"/>
  <c r="W147" i="29"/>
  <c r="W149" i="29"/>
  <c r="W150" i="29"/>
  <c r="W151" i="29"/>
  <c r="W155" i="29"/>
  <c r="W157" i="29"/>
  <c r="W158" i="29"/>
  <c r="W159" i="29"/>
  <c r="W165" i="29"/>
  <c r="W166" i="29"/>
  <c r="W167" i="29"/>
  <c r="W168" i="29"/>
  <c r="W169" i="29"/>
  <c r="W170" i="29"/>
  <c r="W176" i="29"/>
  <c r="W177" i="29"/>
  <c r="W178" i="29"/>
  <c r="W179" i="29"/>
  <c r="W180" i="29"/>
  <c r="W181" i="29"/>
  <c r="W182" i="29"/>
  <c r="W183" i="29"/>
  <c r="W184" i="29"/>
  <c r="W185" i="29"/>
  <c r="W189" i="29"/>
  <c r="W190" i="29"/>
  <c r="W191" i="29"/>
  <c r="W193" i="29"/>
  <c r="W194" i="29"/>
  <c r="W195" i="29"/>
  <c r="W196" i="29"/>
  <c r="W198" i="29"/>
  <c r="W199" i="29"/>
  <c r="W200" i="29"/>
  <c r="S7" i="29"/>
  <c r="S16" i="29"/>
  <c r="S19" i="29"/>
  <c r="S22" i="29"/>
  <c r="S25" i="29"/>
  <c r="S28" i="29"/>
  <c r="S31" i="29"/>
  <c r="S33" i="29"/>
  <c r="S38" i="29"/>
  <c r="S41" i="29"/>
  <c r="S43" i="29"/>
  <c r="S45" i="29"/>
  <c r="S47" i="29"/>
  <c r="S49" i="29"/>
  <c r="S57" i="29"/>
  <c r="S60" i="29"/>
  <c r="S62" i="29"/>
  <c r="S63" i="29"/>
  <c r="S68" i="29"/>
  <c r="S71" i="29"/>
  <c r="S74" i="29"/>
  <c r="S77" i="29"/>
  <c r="S80" i="29"/>
  <c r="S83" i="29"/>
  <c r="S86" i="29"/>
  <c r="S88" i="29"/>
  <c r="S90" i="29"/>
  <c r="S92" i="29"/>
  <c r="S95" i="29"/>
  <c r="S112" i="29"/>
  <c r="S115" i="29"/>
  <c r="S123" i="29"/>
  <c r="S125" i="29"/>
  <c r="S128" i="29"/>
  <c r="S131" i="29"/>
  <c r="S136" i="29"/>
  <c r="S140" i="29"/>
  <c r="S143" i="29"/>
  <c r="S146" i="29"/>
  <c r="S149" i="29"/>
  <c r="S157" i="29"/>
  <c r="S165" i="29"/>
  <c r="S167" i="29"/>
  <c r="S168" i="29"/>
  <c r="S176" i="29"/>
  <c r="S177" i="29"/>
  <c r="S178" i="29"/>
  <c r="S179" i="29"/>
  <c r="S180" i="29"/>
  <c r="S181" i="29"/>
  <c r="S182" i="29"/>
  <c r="S183" i="29"/>
  <c r="S184" i="29"/>
  <c r="S185" i="29"/>
  <c r="S189" i="29"/>
  <c r="S190" i="29"/>
  <c r="S191" i="29"/>
  <c r="S193" i="29"/>
  <c r="S194" i="29"/>
  <c r="S195" i="29"/>
  <c r="S196" i="29"/>
  <c r="Q199" i="29"/>
  <c r="Q200" i="29"/>
  <c r="M4" i="29"/>
  <c r="M5" i="29"/>
  <c r="M7" i="29"/>
  <c r="M8" i="29"/>
  <c r="M10" i="29"/>
  <c r="M11" i="29"/>
  <c r="M16" i="29"/>
  <c r="M17" i="29"/>
  <c r="M19" i="29"/>
  <c r="M20" i="29"/>
  <c r="M22" i="29"/>
  <c r="M23" i="29"/>
  <c r="M25" i="29"/>
  <c r="M26" i="29"/>
  <c r="M28" i="29"/>
  <c r="M29" i="29"/>
  <c r="M31" i="29"/>
  <c r="M32" i="29"/>
  <c r="M33" i="29"/>
  <c r="M38" i="29"/>
  <c r="M39" i="29"/>
  <c r="M41" i="29"/>
  <c r="M42" i="29"/>
  <c r="M43" i="29"/>
  <c r="M45" i="29"/>
  <c r="M46" i="29"/>
  <c r="M47" i="29"/>
  <c r="M49" i="29"/>
  <c r="M50" i="29"/>
  <c r="M51" i="29"/>
  <c r="M55" i="29"/>
  <c r="M57" i="29"/>
  <c r="M58" i="29"/>
  <c r="M60" i="29"/>
  <c r="M61" i="29"/>
  <c r="M62" i="29"/>
  <c r="M63" i="29"/>
  <c r="M68" i="29"/>
  <c r="M69" i="29"/>
  <c r="M71" i="29"/>
  <c r="M72" i="29"/>
  <c r="M74" i="29"/>
  <c r="M75" i="29"/>
  <c r="M77" i="29"/>
  <c r="M78" i="29"/>
  <c r="M80" i="29"/>
  <c r="M81" i="29"/>
  <c r="M83" i="29"/>
  <c r="M84" i="29"/>
  <c r="M86" i="29"/>
  <c r="M87" i="29"/>
  <c r="M88" i="29"/>
  <c r="M90" i="29"/>
  <c r="M91" i="29"/>
  <c r="M92" i="29"/>
  <c r="M93" i="29"/>
  <c r="M94" i="29"/>
  <c r="M95" i="29"/>
  <c r="M96" i="29"/>
  <c r="M97" i="29"/>
  <c r="M98" i="29"/>
  <c r="M99" i="29"/>
  <c r="M100" i="29"/>
  <c r="M101" i="29"/>
  <c r="M102" i="29"/>
  <c r="M103" i="29"/>
  <c r="M104" i="29"/>
  <c r="M105" i="29"/>
  <c r="M112" i="29"/>
  <c r="M113" i="29"/>
  <c r="M115" i="29"/>
  <c r="M116" i="29"/>
  <c r="M117" i="29"/>
  <c r="M118" i="29"/>
  <c r="M123" i="29"/>
  <c r="M125" i="29"/>
  <c r="M126" i="29"/>
  <c r="M128" i="29"/>
  <c r="M129" i="29"/>
  <c r="M131" i="29"/>
  <c r="M132" i="29"/>
  <c r="M136" i="29"/>
  <c r="M137" i="29"/>
  <c r="M140" i="29"/>
  <c r="M141" i="29"/>
  <c r="M143" i="29"/>
  <c r="M144" i="29"/>
  <c r="M146" i="29"/>
  <c r="M147" i="29"/>
  <c r="M149" i="29"/>
  <c r="M150" i="29"/>
  <c r="M151" i="29"/>
  <c r="M157" i="29"/>
  <c r="M158" i="29"/>
  <c r="M159" i="29"/>
  <c r="M165" i="29"/>
  <c r="M166" i="29"/>
  <c r="M167" i="29"/>
  <c r="M168" i="29"/>
  <c r="M169" i="29"/>
  <c r="M170" i="29"/>
  <c r="M176" i="29"/>
  <c r="M177" i="29"/>
  <c r="M178" i="29"/>
  <c r="M179" i="29"/>
  <c r="M180" i="29"/>
  <c r="M181" i="29"/>
  <c r="M182" i="29"/>
  <c r="M183" i="29"/>
  <c r="M184" i="29"/>
  <c r="M185" i="29"/>
  <c r="M189" i="29"/>
  <c r="M190" i="29"/>
  <c r="M191" i="29"/>
  <c r="M193" i="29"/>
  <c r="M194" i="29"/>
  <c r="M195" i="29"/>
  <c r="M196" i="29"/>
  <c r="M198" i="29"/>
  <c r="M199" i="29"/>
  <c r="M200" i="29"/>
  <c r="K4" i="29"/>
  <c r="K5" i="29"/>
  <c r="K7" i="29"/>
  <c r="K8" i="29"/>
  <c r="K10" i="29"/>
  <c r="K11" i="29"/>
  <c r="K16" i="29"/>
  <c r="K17" i="29"/>
  <c r="K19" i="29"/>
  <c r="K20" i="29"/>
  <c r="K22" i="29"/>
  <c r="K23" i="29"/>
  <c r="K25" i="29"/>
  <c r="K26" i="29"/>
  <c r="K28" i="29"/>
  <c r="K29" i="29"/>
  <c r="K31" i="29"/>
  <c r="K32" i="29"/>
  <c r="K33" i="29"/>
  <c r="K38" i="29"/>
  <c r="K39" i="29"/>
  <c r="K41" i="29"/>
  <c r="K42" i="29"/>
  <c r="K43" i="29"/>
  <c r="K45" i="29"/>
  <c r="K46" i="29"/>
  <c r="K47" i="29"/>
  <c r="K49" i="29"/>
  <c r="K50" i="29"/>
  <c r="K51" i="29"/>
  <c r="K55" i="29"/>
  <c r="K57" i="29"/>
  <c r="K58" i="29"/>
  <c r="K60" i="29"/>
  <c r="K61" i="29"/>
  <c r="K62" i="29"/>
  <c r="K63" i="29"/>
  <c r="K68" i="29"/>
  <c r="K69" i="29"/>
  <c r="K71" i="29"/>
  <c r="K72" i="29"/>
  <c r="K74" i="29"/>
  <c r="K75" i="29"/>
  <c r="K77" i="29"/>
  <c r="K78" i="29"/>
  <c r="K80" i="29"/>
  <c r="K81" i="29"/>
  <c r="K83" i="29"/>
  <c r="K84" i="29"/>
  <c r="K86" i="29"/>
  <c r="K87" i="29"/>
  <c r="K88" i="29"/>
  <c r="K90" i="29"/>
  <c r="K91" i="29"/>
  <c r="K92" i="29"/>
  <c r="K93" i="29"/>
  <c r="K94" i="29"/>
  <c r="K95" i="29"/>
  <c r="K96" i="29"/>
  <c r="K97" i="29"/>
  <c r="K98" i="29"/>
  <c r="K99" i="29"/>
  <c r="K100" i="29"/>
  <c r="K101" i="29"/>
  <c r="K102" i="29"/>
  <c r="K103" i="29"/>
  <c r="K104" i="29"/>
  <c r="K105" i="29"/>
  <c r="K112" i="29"/>
  <c r="K113" i="29"/>
  <c r="K115" i="29"/>
  <c r="K116" i="29"/>
  <c r="K117" i="29"/>
  <c r="K118" i="29"/>
  <c r="K123" i="29"/>
  <c r="K126" i="29"/>
  <c r="K128" i="29"/>
  <c r="K129" i="29"/>
  <c r="K131" i="29"/>
  <c r="K132" i="29"/>
  <c r="K136" i="29"/>
  <c r="K137" i="29"/>
  <c r="K140" i="29"/>
  <c r="K141" i="29"/>
  <c r="K143" i="29"/>
  <c r="K144" i="29"/>
  <c r="K146" i="29"/>
  <c r="K147" i="29"/>
  <c r="K149" i="29"/>
  <c r="K150" i="29"/>
  <c r="K151" i="29"/>
  <c r="K155" i="29"/>
  <c r="K157" i="29"/>
  <c r="K158" i="29"/>
  <c r="K159" i="29"/>
  <c r="K165" i="29"/>
  <c r="K166" i="29"/>
  <c r="K167" i="29"/>
  <c r="K168" i="29"/>
  <c r="K169" i="29"/>
  <c r="K170" i="29"/>
  <c r="K176" i="29"/>
  <c r="K177" i="29"/>
  <c r="K178" i="29"/>
  <c r="K179" i="29"/>
  <c r="K180" i="29"/>
  <c r="K181" i="29"/>
  <c r="K182" i="29"/>
  <c r="K183" i="29"/>
  <c r="K184" i="29"/>
  <c r="K185" i="29"/>
  <c r="K189" i="29"/>
  <c r="K190" i="29"/>
  <c r="K191" i="29"/>
  <c r="K193" i="29"/>
  <c r="K194" i="29"/>
  <c r="K195" i="29"/>
  <c r="K196" i="29"/>
  <c r="K198" i="29"/>
  <c r="K199" i="29"/>
  <c r="K200" i="29"/>
  <c r="G4" i="29"/>
  <c r="G5" i="29"/>
  <c r="G7" i="29"/>
  <c r="G8" i="29"/>
  <c r="G10" i="29"/>
  <c r="G11" i="29"/>
  <c r="G16" i="29"/>
  <c r="G17" i="29"/>
  <c r="G19" i="29"/>
  <c r="G20" i="29"/>
  <c r="G22" i="29"/>
  <c r="G23" i="29"/>
  <c r="G25" i="29"/>
  <c r="G26" i="29"/>
  <c r="G28" i="29"/>
  <c r="G29" i="29"/>
  <c r="G31" i="29"/>
  <c r="G32" i="29"/>
  <c r="G33" i="29"/>
  <c r="G38" i="29"/>
  <c r="G39" i="29"/>
  <c r="G41" i="29"/>
  <c r="G42" i="29"/>
  <c r="G43" i="29"/>
  <c r="G45" i="29"/>
  <c r="G46" i="29"/>
  <c r="G47" i="29"/>
  <c r="G49" i="29"/>
  <c r="G50" i="29"/>
  <c r="G51" i="29"/>
  <c r="G55" i="29"/>
  <c r="G57" i="29"/>
  <c r="G58" i="29"/>
  <c r="G60" i="29"/>
  <c r="G61" i="29"/>
  <c r="G62" i="29"/>
  <c r="G63" i="29"/>
  <c r="G68" i="29"/>
  <c r="G69" i="29"/>
  <c r="G71" i="29"/>
  <c r="G72" i="29"/>
  <c r="G74" i="29"/>
  <c r="G75" i="29"/>
  <c r="G77" i="29"/>
  <c r="G78" i="29"/>
  <c r="G80" i="29"/>
  <c r="G81" i="29"/>
  <c r="G83" i="29"/>
  <c r="G84" i="29"/>
  <c r="G86" i="29"/>
  <c r="G87" i="29"/>
  <c r="G88" i="29"/>
  <c r="G90" i="29"/>
  <c r="G91" i="29"/>
  <c r="G92" i="29"/>
  <c r="G93" i="29"/>
  <c r="G94" i="29"/>
  <c r="G95" i="29"/>
  <c r="G96" i="29"/>
  <c r="G97" i="29"/>
  <c r="G98" i="29"/>
  <c r="G99" i="29"/>
  <c r="G100" i="29"/>
  <c r="G101" i="29"/>
  <c r="G102" i="29"/>
  <c r="G103" i="29"/>
  <c r="G104" i="29"/>
  <c r="G105" i="29"/>
  <c r="G112" i="29"/>
  <c r="G113" i="29"/>
  <c r="G115" i="29"/>
  <c r="G116" i="29"/>
  <c r="G117" i="29"/>
  <c r="G118" i="29"/>
  <c r="G123" i="29"/>
  <c r="G125" i="29"/>
  <c r="G126" i="29"/>
  <c r="G128" i="29"/>
  <c r="G129" i="29"/>
  <c r="G131" i="29"/>
  <c r="G132" i="29"/>
  <c r="G136" i="29"/>
  <c r="G137" i="29"/>
  <c r="G140" i="29"/>
  <c r="G141" i="29"/>
  <c r="G143" i="29"/>
  <c r="G144" i="29"/>
  <c r="G146" i="29"/>
  <c r="G147" i="29"/>
  <c r="G149" i="29"/>
  <c r="G150" i="29"/>
  <c r="G151" i="29"/>
  <c r="G155" i="29"/>
  <c r="G157" i="29"/>
  <c r="G158" i="29"/>
  <c r="G159" i="29"/>
  <c r="G165" i="29"/>
  <c r="G166" i="29"/>
  <c r="G167" i="29"/>
  <c r="G168" i="29"/>
  <c r="G169" i="29"/>
  <c r="G170" i="29"/>
  <c r="G176" i="29"/>
  <c r="G177" i="29"/>
  <c r="G178" i="29"/>
  <c r="G179" i="29"/>
  <c r="G180" i="29"/>
  <c r="G181" i="29"/>
  <c r="G182" i="29"/>
  <c r="G183" i="29"/>
  <c r="G184" i="29"/>
  <c r="G185" i="29"/>
  <c r="G189" i="29"/>
  <c r="G190" i="29"/>
  <c r="G191" i="29"/>
  <c r="G193" i="29"/>
  <c r="G194" i="29"/>
  <c r="G195" i="29"/>
  <c r="G196" i="29"/>
  <c r="G198" i="29"/>
  <c r="G199" i="29"/>
  <c r="G200" i="29"/>
  <c r="Z3" i="29" l="1"/>
  <c r="X3" i="29"/>
  <c r="V3" i="29"/>
  <c r="L3" i="29"/>
  <c r="H5" i="29"/>
  <c r="I5" i="29" s="1"/>
  <c r="H4" i="29"/>
  <c r="I4" i="29" s="1"/>
  <c r="J3" i="29"/>
  <c r="Z175" i="29"/>
  <c r="Z174" i="29"/>
  <c r="Z173" i="29"/>
  <c r="Z172" i="29"/>
  <c r="X175" i="29"/>
  <c r="X174" i="29"/>
  <c r="X173" i="29"/>
  <c r="X172" i="29"/>
  <c r="V175" i="29"/>
  <c r="V174" i="29"/>
  <c r="V173" i="29"/>
  <c r="V172" i="29"/>
  <c r="T174" i="29"/>
  <c r="T173" i="29"/>
  <c r="R174" i="29"/>
  <c r="R172" i="29"/>
  <c r="L175" i="29"/>
  <c r="L174" i="29"/>
  <c r="L173" i="29"/>
  <c r="L172" i="29"/>
  <c r="R171" i="29" l="1"/>
  <c r="T171" i="29"/>
  <c r="L171" i="29"/>
  <c r="V171" i="29"/>
  <c r="H3" i="29"/>
  <c r="X171" i="29"/>
  <c r="Z171" i="29"/>
  <c r="Z163" i="29"/>
  <c r="X163" i="29"/>
  <c r="V163" i="29"/>
  <c r="T163" i="29"/>
  <c r="L163" i="29"/>
  <c r="Z162" i="29"/>
  <c r="X162" i="29"/>
  <c r="V162" i="29"/>
  <c r="T162" i="29"/>
  <c r="L162" i="29"/>
  <c r="Z161" i="29"/>
  <c r="X161" i="29"/>
  <c r="V161" i="29"/>
  <c r="R161" i="29"/>
  <c r="N171" i="29" l="1"/>
  <c r="Q171" i="29" s="1"/>
  <c r="T160" i="29"/>
  <c r="L160" i="29"/>
  <c r="V160" i="29"/>
  <c r="X160" i="29"/>
  <c r="Z160" i="29"/>
  <c r="U171" i="29" l="1"/>
  <c r="S171" i="29"/>
  <c r="N160" i="29"/>
  <c r="S160" i="29" s="1"/>
  <c r="U160" i="29"/>
  <c r="I3" i="29"/>
  <c r="P175" i="29" l="1"/>
  <c r="J175" i="29"/>
  <c r="F175" i="29"/>
  <c r="E175" i="29"/>
  <c r="J174" i="29"/>
  <c r="F174" i="29"/>
  <c r="E174" i="29"/>
  <c r="J173" i="29"/>
  <c r="F173" i="29"/>
  <c r="E173" i="29"/>
  <c r="J172" i="29"/>
  <c r="F172" i="29"/>
  <c r="E172" i="29"/>
  <c r="Q170" i="29"/>
  <c r="H170" i="29"/>
  <c r="Q169" i="29"/>
  <c r="H169" i="29"/>
  <c r="I169" i="29" s="1"/>
  <c r="U168" i="29"/>
  <c r="H168" i="29"/>
  <c r="H167" i="29"/>
  <c r="I167" i="29" s="1"/>
  <c r="U166" i="29"/>
  <c r="H166" i="29"/>
  <c r="H165" i="29"/>
  <c r="Z164" i="29"/>
  <c r="X164" i="29"/>
  <c r="V164" i="29"/>
  <c r="L164" i="29"/>
  <c r="J164" i="29"/>
  <c r="F164" i="29"/>
  <c r="E164" i="29"/>
  <c r="U173" i="29" l="1"/>
  <c r="H172" i="29"/>
  <c r="I172" i="29" s="1"/>
  <c r="I166" i="29"/>
  <c r="H173" i="29"/>
  <c r="I168" i="29"/>
  <c r="H174" i="29"/>
  <c r="I174" i="29" s="1"/>
  <c r="I170" i="29"/>
  <c r="H175" i="29"/>
  <c r="I165" i="29"/>
  <c r="H164" i="29"/>
  <c r="I164" i="29" s="1"/>
  <c r="M164" i="29"/>
  <c r="W164" i="29"/>
  <c r="K164" i="29"/>
  <c r="K173" i="29"/>
  <c r="Y164" i="29"/>
  <c r="Y172" i="29"/>
  <c r="M172" i="29"/>
  <c r="AA172" i="29"/>
  <c r="S172" i="29"/>
  <c r="W172" i="29"/>
  <c r="K174" i="29"/>
  <c r="K175" i="29"/>
  <c r="G164" i="29"/>
  <c r="AA164" i="29"/>
  <c r="G172" i="29"/>
  <c r="AA173" i="29"/>
  <c r="M173" i="29"/>
  <c r="W173" i="29"/>
  <c r="Y173" i="29"/>
  <c r="J171" i="29"/>
  <c r="K172" i="29"/>
  <c r="I173" i="29"/>
  <c r="G173" i="29"/>
  <c r="Y174" i="29"/>
  <c r="S174" i="29"/>
  <c r="W174" i="29"/>
  <c r="M174" i="29"/>
  <c r="AA174" i="29"/>
  <c r="Y175" i="29"/>
  <c r="M175" i="29"/>
  <c r="AA175" i="29"/>
  <c r="W175" i="29"/>
  <c r="Q175" i="29"/>
  <c r="G174" i="29"/>
  <c r="G175" i="29"/>
  <c r="U174" i="29"/>
  <c r="E171" i="29"/>
  <c r="O171" i="29" s="1"/>
  <c r="F171" i="29"/>
  <c r="H171" i="29" l="1"/>
  <c r="I171" i="29" s="1"/>
  <c r="I175" i="29"/>
  <c r="M171" i="29"/>
  <c r="W171" i="29"/>
  <c r="AA171" i="29"/>
  <c r="Y171" i="29"/>
  <c r="G171" i="29"/>
  <c r="K171" i="29"/>
  <c r="U8" i="29"/>
  <c r="E120" i="29" l="1"/>
  <c r="F120" i="29"/>
  <c r="J120" i="29"/>
  <c r="L120" i="29"/>
  <c r="R120" i="29"/>
  <c r="V120" i="29"/>
  <c r="X120" i="29"/>
  <c r="Z120" i="29"/>
  <c r="F122" i="29"/>
  <c r="J122" i="29"/>
  <c r="L122" i="29"/>
  <c r="T122" i="29"/>
  <c r="V122" i="29"/>
  <c r="X122" i="29"/>
  <c r="Z122" i="29"/>
  <c r="E122" i="29"/>
  <c r="U122" i="29" s="1"/>
  <c r="K122" i="29" l="1"/>
  <c r="W120" i="29"/>
  <c r="G120" i="29"/>
  <c r="W122" i="29"/>
  <c r="M122" i="29"/>
  <c r="AA122" i="29"/>
  <c r="AA120" i="29"/>
  <c r="M120" i="29"/>
  <c r="Y122" i="29"/>
  <c r="G122" i="29"/>
  <c r="Y120" i="29"/>
  <c r="S120" i="29"/>
  <c r="K120" i="29"/>
  <c r="J107" i="29" l="1"/>
  <c r="L107" i="29"/>
  <c r="R107" i="29"/>
  <c r="V107" i="29"/>
  <c r="X107" i="29"/>
  <c r="Z107" i="29"/>
  <c r="J108" i="29"/>
  <c r="L108" i="29"/>
  <c r="T108" i="29"/>
  <c r="V108" i="29"/>
  <c r="X108" i="29"/>
  <c r="Z108" i="29"/>
  <c r="J109" i="29"/>
  <c r="L109" i="29"/>
  <c r="R109" i="29"/>
  <c r="V109" i="29"/>
  <c r="X109" i="29"/>
  <c r="Z109" i="29"/>
  <c r="J110" i="29"/>
  <c r="L110" i="29"/>
  <c r="P110" i="29"/>
  <c r="V110" i="29"/>
  <c r="X110" i="29"/>
  <c r="Z110" i="29"/>
  <c r="F107" i="29"/>
  <c r="F108" i="29"/>
  <c r="F109" i="29"/>
  <c r="F110" i="29"/>
  <c r="E107" i="29"/>
  <c r="E108" i="29"/>
  <c r="E109" i="29"/>
  <c r="E110" i="29"/>
  <c r="J73" i="29"/>
  <c r="L70" i="29"/>
  <c r="J70" i="29"/>
  <c r="F70" i="29"/>
  <c r="F67" i="29"/>
  <c r="E89" i="29"/>
  <c r="E85" i="29"/>
  <c r="E82" i="29"/>
  <c r="E79" i="29"/>
  <c r="E76" i="29"/>
  <c r="E73" i="29"/>
  <c r="E70" i="29"/>
  <c r="E67" i="29"/>
  <c r="R106" i="29" l="1"/>
  <c r="AA109" i="29"/>
  <c r="S109" i="29"/>
  <c r="E106" i="29"/>
  <c r="M109" i="29"/>
  <c r="W109" i="29"/>
  <c r="AA107" i="29"/>
  <c r="W107" i="29"/>
  <c r="M107" i="29"/>
  <c r="K70" i="29"/>
  <c r="S107" i="29"/>
  <c r="M70" i="29"/>
  <c r="G67" i="29"/>
  <c r="G110" i="29"/>
  <c r="AA110" i="29"/>
  <c r="AA108" i="29"/>
  <c r="G70" i="29"/>
  <c r="G109" i="29"/>
  <c r="Y110" i="29"/>
  <c r="Y109" i="29"/>
  <c r="Y108" i="29"/>
  <c r="Y107" i="29"/>
  <c r="W110" i="29"/>
  <c r="W108" i="29"/>
  <c r="G108" i="29"/>
  <c r="M110" i="29"/>
  <c r="M108" i="29"/>
  <c r="G107" i="29"/>
  <c r="K110" i="29"/>
  <c r="K109" i="29"/>
  <c r="K108" i="29"/>
  <c r="K107" i="29"/>
  <c r="F106" i="29"/>
  <c r="Q110" i="29"/>
  <c r="U108" i="29"/>
  <c r="J106" i="29"/>
  <c r="V106" i="29"/>
  <c r="L106" i="29"/>
  <c r="Z106" i="29"/>
  <c r="X106" i="29"/>
  <c r="N106" i="29" l="1"/>
  <c r="AA106" i="29"/>
  <c r="G106" i="29"/>
  <c r="K106" i="29"/>
  <c r="Y106" i="29"/>
  <c r="M106" i="29"/>
  <c r="W106" i="29"/>
  <c r="H193" i="29"/>
  <c r="H194" i="29"/>
  <c r="I194" i="29" s="1"/>
  <c r="H195" i="29"/>
  <c r="I195" i="29" s="1"/>
  <c r="H196" i="29"/>
  <c r="I196" i="29" s="1"/>
  <c r="H198" i="29"/>
  <c r="H199" i="29"/>
  <c r="I199" i="29" s="1"/>
  <c r="H200" i="29"/>
  <c r="I200" i="29" s="1"/>
  <c r="H176" i="29"/>
  <c r="I176" i="29" s="1"/>
  <c r="H177" i="29"/>
  <c r="I177" i="29" s="1"/>
  <c r="H178" i="29"/>
  <c r="I178" i="29" s="1"/>
  <c r="H179" i="29"/>
  <c r="I179" i="29" s="1"/>
  <c r="H180" i="29"/>
  <c r="I180" i="29" s="1"/>
  <c r="H181" i="29"/>
  <c r="I181" i="29" s="1"/>
  <c r="H182" i="29"/>
  <c r="I182" i="29" s="1"/>
  <c r="H183" i="29"/>
  <c r="I183" i="29" s="1"/>
  <c r="H184" i="29"/>
  <c r="I184" i="29" s="1"/>
  <c r="H185" i="29"/>
  <c r="I185" i="29" s="1"/>
  <c r="E188" i="29"/>
  <c r="E203" i="29" s="1"/>
  <c r="F188" i="29"/>
  <c r="J188" i="29"/>
  <c r="L188" i="29"/>
  <c r="R188" i="29"/>
  <c r="V188" i="29"/>
  <c r="X188" i="29"/>
  <c r="Z188" i="29"/>
  <c r="E187" i="29"/>
  <c r="F187" i="29"/>
  <c r="J187" i="29"/>
  <c r="L187" i="29"/>
  <c r="R187" i="29"/>
  <c r="V187" i="29"/>
  <c r="X187" i="29"/>
  <c r="Z187" i="29"/>
  <c r="O106" i="29" l="1"/>
  <c r="Q106" i="29"/>
  <c r="U106" i="29"/>
  <c r="S106" i="29"/>
  <c r="Y188" i="29"/>
  <c r="R186" i="29"/>
  <c r="Y187" i="29"/>
  <c r="I198" i="29"/>
  <c r="H201" i="29"/>
  <c r="H204" i="29" s="1"/>
  <c r="I193" i="29"/>
  <c r="H197" i="29"/>
  <c r="V203" i="29"/>
  <c r="W188" i="29"/>
  <c r="M187" i="29"/>
  <c r="K187" i="29"/>
  <c r="Z203" i="29"/>
  <c r="AA188" i="29"/>
  <c r="F203" i="29"/>
  <c r="G188" i="29"/>
  <c r="S187" i="29"/>
  <c r="L203" i="29"/>
  <c r="M188" i="29"/>
  <c r="W187" i="29"/>
  <c r="AA187" i="29"/>
  <c r="G187" i="29"/>
  <c r="R208" i="29"/>
  <c r="S188" i="29"/>
  <c r="J203" i="29"/>
  <c r="K188" i="29"/>
  <c r="L186" i="29"/>
  <c r="R203" i="29"/>
  <c r="X203" i="29"/>
  <c r="V186" i="29"/>
  <c r="J186" i="29"/>
  <c r="H188" i="29"/>
  <c r="Z186" i="29"/>
  <c r="F186" i="29"/>
  <c r="H187" i="29"/>
  <c r="X186" i="29"/>
  <c r="E186" i="29"/>
  <c r="J201" i="29"/>
  <c r="L201" i="29"/>
  <c r="P201" i="29"/>
  <c r="V201" i="29"/>
  <c r="X201" i="29"/>
  <c r="Z201" i="29"/>
  <c r="E201" i="29"/>
  <c r="F201" i="29"/>
  <c r="Q198" i="29"/>
  <c r="P209" i="29" l="1"/>
  <c r="P210" i="29" s="1"/>
  <c r="N201" i="29"/>
  <c r="O201" i="29" s="1"/>
  <c r="S186" i="29"/>
  <c r="N186" i="29"/>
  <c r="O186" i="29" s="1"/>
  <c r="AA203" i="29"/>
  <c r="W203" i="29"/>
  <c r="I188" i="29"/>
  <c r="H203" i="29"/>
  <c r="I203" i="29" s="1"/>
  <c r="S203" i="29"/>
  <c r="I187" i="29"/>
  <c r="G203" i="29"/>
  <c r="M203" i="29"/>
  <c r="Y203" i="29"/>
  <c r="G201" i="29"/>
  <c r="AA186" i="29"/>
  <c r="W186" i="29"/>
  <c r="M186" i="29"/>
  <c r="G186" i="29"/>
  <c r="K186" i="29"/>
  <c r="K203" i="29"/>
  <c r="X204" i="29"/>
  <c r="Y201" i="29"/>
  <c r="V204" i="29"/>
  <c r="W201" i="29"/>
  <c r="Z204" i="29"/>
  <c r="AA201" i="29"/>
  <c r="L204" i="29"/>
  <c r="M201" i="29"/>
  <c r="Y186" i="29"/>
  <c r="J204" i="29"/>
  <c r="K201" i="29"/>
  <c r="P204" i="29"/>
  <c r="E204" i="29"/>
  <c r="I201" i="29"/>
  <c r="F204" i="29"/>
  <c r="H186" i="29"/>
  <c r="I186" i="29" s="1"/>
  <c r="Z197" i="29"/>
  <c r="X197" i="29"/>
  <c r="V197" i="29"/>
  <c r="R197" i="29"/>
  <c r="L197" i="29"/>
  <c r="J197" i="29"/>
  <c r="E197" i="29"/>
  <c r="F197" i="29"/>
  <c r="Z192" i="29"/>
  <c r="X192" i="29"/>
  <c r="V192" i="29"/>
  <c r="R192" i="29"/>
  <c r="N192" i="29" s="1"/>
  <c r="L192" i="29"/>
  <c r="E192" i="29"/>
  <c r="F192" i="29"/>
  <c r="H189" i="29"/>
  <c r="H190" i="29"/>
  <c r="I190" i="29" s="1"/>
  <c r="H191" i="29"/>
  <c r="I191" i="29" s="1"/>
  <c r="O192" i="29" l="1"/>
  <c r="W192" i="29"/>
  <c r="W197" i="29"/>
  <c r="N197" i="29"/>
  <c r="O197" i="29" s="1"/>
  <c r="Q201" i="29"/>
  <c r="I189" i="29"/>
  <c r="H192" i="29"/>
  <c r="H202" i="29" s="1"/>
  <c r="H205" i="29" s="1"/>
  <c r="M192" i="29"/>
  <c r="AA192" i="29"/>
  <c r="Y197" i="29"/>
  <c r="AA204" i="29"/>
  <c r="Y204" i="29"/>
  <c r="K197" i="29"/>
  <c r="G204" i="29"/>
  <c r="S192" i="29"/>
  <c r="M197" i="29"/>
  <c r="AA197" i="29"/>
  <c r="M204" i="29"/>
  <c r="W204" i="29"/>
  <c r="K204" i="29"/>
  <c r="K192" i="29"/>
  <c r="G192" i="29"/>
  <c r="G197" i="29"/>
  <c r="Y192" i="29"/>
  <c r="Q204" i="29"/>
  <c r="I197" i="29"/>
  <c r="X202" i="29"/>
  <c r="Z202" i="29"/>
  <c r="R202" i="29"/>
  <c r="R205" i="29" s="1"/>
  <c r="V202" i="29"/>
  <c r="L202" i="29"/>
  <c r="I204" i="29"/>
  <c r="E202" i="29"/>
  <c r="F202" i="29"/>
  <c r="J202" i="29"/>
  <c r="S197" i="29" l="1"/>
  <c r="N205" i="29"/>
  <c r="Q205" i="29" s="1"/>
  <c r="I192" i="29"/>
  <c r="X205" i="29"/>
  <c r="Y202" i="29"/>
  <c r="E205" i="29"/>
  <c r="O205" i="29" s="1"/>
  <c r="V205" i="29"/>
  <c r="W202" i="29"/>
  <c r="S202" i="29"/>
  <c r="F205" i="29"/>
  <c r="G202" i="29"/>
  <c r="L205" i="29"/>
  <c r="M202" i="29"/>
  <c r="AA202" i="29"/>
  <c r="J205" i="29"/>
  <c r="K202" i="29"/>
  <c r="Z205" i="29"/>
  <c r="I202" i="29"/>
  <c r="F163" i="29"/>
  <c r="F162" i="29"/>
  <c r="F161" i="29"/>
  <c r="F156" i="29"/>
  <c r="E163" i="29"/>
  <c r="E162" i="29"/>
  <c r="E161" i="29"/>
  <c r="E156" i="29"/>
  <c r="S205" i="29" l="1"/>
  <c r="E208" i="29"/>
  <c r="F160" i="29"/>
  <c r="AA205" i="29"/>
  <c r="M205" i="29"/>
  <c r="G205" i="29"/>
  <c r="W205" i="29"/>
  <c r="Y205" i="29"/>
  <c r="K161" i="29"/>
  <c r="G161" i="29"/>
  <c r="K162" i="29"/>
  <c r="G162" i="29"/>
  <c r="AA161" i="29"/>
  <c r="Y161" i="29"/>
  <c r="S161" i="29"/>
  <c r="W161" i="29"/>
  <c r="M161" i="29"/>
  <c r="Y163" i="29"/>
  <c r="AA163" i="29"/>
  <c r="W163" i="29"/>
  <c r="M163" i="29"/>
  <c r="G163" i="29"/>
  <c r="K163" i="29"/>
  <c r="Y162" i="29"/>
  <c r="W162" i="29"/>
  <c r="AA162" i="29"/>
  <c r="M162" i="29"/>
  <c r="G156" i="29"/>
  <c r="K205" i="29"/>
  <c r="I205" i="29"/>
  <c r="E160" i="29"/>
  <c r="O160" i="29" s="1"/>
  <c r="E148" i="29"/>
  <c r="E145" i="29"/>
  <c r="E142" i="29"/>
  <c r="E139" i="29"/>
  <c r="K160" i="29" l="1"/>
  <c r="G160" i="29"/>
  <c r="M160" i="29"/>
  <c r="W160" i="29"/>
  <c r="Y160" i="29"/>
  <c r="AA160" i="29"/>
  <c r="J138" i="29"/>
  <c r="F138" i="29" l="1"/>
  <c r="E138" i="29"/>
  <c r="O138" i="29" s="1"/>
  <c r="G138" i="29" l="1"/>
  <c r="K138" i="29"/>
  <c r="E130" i="29"/>
  <c r="E127" i="29"/>
  <c r="E124" i="29"/>
  <c r="V114" i="29" l="1"/>
  <c r="U113" i="29"/>
  <c r="U116" i="29"/>
  <c r="U118" i="29"/>
  <c r="L114" i="29"/>
  <c r="X114" i="29"/>
  <c r="Z114" i="29"/>
  <c r="J114" i="29"/>
  <c r="E114" i="29"/>
  <c r="F114" i="29"/>
  <c r="AA114" i="29" l="1"/>
  <c r="K114" i="29"/>
  <c r="M114" i="29"/>
  <c r="W114" i="29"/>
  <c r="G114" i="29"/>
  <c r="Y114" i="29"/>
  <c r="L111" i="29"/>
  <c r="V111" i="29"/>
  <c r="X111" i="29"/>
  <c r="Z111" i="29"/>
  <c r="J111" i="29"/>
  <c r="E111" i="29"/>
  <c r="F111" i="29"/>
  <c r="K111" i="29" l="1"/>
  <c r="AA111" i="29"/>
  <c r="W111" i="29"/>
  <c r="G111" i="29"/>
  <c r="Y111" i="29"/>
  <c r="M111" i="29"/>
  <c r="U58" i="29"/>
  <c r="U61" i="29"/>
  <c r="L65" i="29"/>
  <c r="R65" i="29"/>
  <c r="V65" i="29"/>
  <c r="X65" i="29"/>
  <c r="Z65" i="29"/>
  <c r="L66" i="29"/>
  <c r="T66" i="29"/>
  <c r="V66" i="29"/>
  <c r="X66" i="29"/>
  <c r="Z66" i="29"/>
  <c r="J66" i="29"/>
  <c r="J65" i="29"/>
  <c r="E65" i="29"/>
  <c r="F65" i="29"/>
  <c r="E66" i="29"/>
  <c r="F66" i="29"/>
  <c r="L59" i="29"/>
  <c r="V59" i="29"/>
  <c r="X59" i="29"/>
  <c r="Z59" i="29"/>
  <c r="J59" i="29"/>
  <c r="E59" i="29"/>
  <c r="F59" i="29"/>
  <c r="L56" i="29"/>
  <c r="V56" i="29"/>
  <c r="X56" i="29"/>
  <c r="Z56" i="29"/>
  <c r="J56" i="29"/>
  <c r="E56" i="29"/>
  <c r="F56" i="29"/>
  <c r="K59" i="29" l="1"/>
  <c r="K66" i="29"/>
  <c r="M59" i="29"/>
  <c r="AA59" i="29"/>
  <c r="K56" i="29"/>
  <c r="M56" i="29"/>
  <c r="AA56" i="29"/>
  <c r="G65" i="29"/>
  <c r="AA65" i="29"/>
  <c r="S65" i="29"/>
  <c r="M65" i="29"/>
  <c r="AA66" i="29"/>
  <c r="G56" i="29"/>
  <c r="Y56" i="29"/>
  <c r="G59" i="29"/>
  <c r="Y59" i="29"/>
  <c r="X64" i="29"/>
  <c r="Y66" i="29"/>
  <c r="Y65" i="29"/>
  <c r="W56" i="29"/>
  <c r="W59" i="29"/>
  <c r="G66" i="29"/>
  <c r="K65" i="29"/>
  <c r="W66" i="29"/>
  <c r="W65" i="29"/>
  <c r="M66" i="29"/>
  <c r="J64" i="29"/>
  <c r="L64" i="29"/>
  <c r="Z64" i="29"/>
  <c r="E64" i="29"/>
  <c r="O64" i="29" s="1"/>
  <c r="V64" i="29"/>
  <c r="U66" i="29"/>
  <c r="F64" i="29"/>
  <c r="J54" i="29"/>
  <c r="J53" i="29"/>
  <c r="F53" i="29"/>
  <c r="F54" i="29"/>
  <c r="E53" i="29"/>
  <c r="E54" i="29"/>
  <c r="U39" i="29"/>
  <c r="U42" i="29"/>
  <c r="U46" i="29"/>
  <c r="U50" i="29"/>
  <c r="U51" i="29"/>
  <c r="H38" i="29"/>
  <c r="H39" i="29"/>
  <c r="H41" i="29"/>
  <c r="H42" i="29"/>
  <c r="I42" i="29" s="1"/>
  <c r="H43" i="29"/>
  <c r="I43" i="29" s="1"/>
  <c r="H45" i="29"/>
  <c r="H46" i="29"/>
  <c r="I46" i="29" s="1"/>
  <c r="H47" i="29"/>
  <c r="I47" i="29" s="1"/>
  <c r="H49" i="29"/>
  <c r="H50" i="29"/>
  <c r="I50" i="29" s="1"/>
  <c r="H51" i="29"/>
  <c r="I51" i="29" s="1"/>
  <c r="F48" i="29"/>
  <c r="J48" i="29"/>
  <c r="L48" i="29"/>
  <c r="V48" i="29"/>
  <c r="X48" i="29"/>
  <c r="Z48" i="29"/>
  <c r="F44" i="29"/>
  <c r="L44" i="29"/>
  <c r="V44" i="29"/>
  <c r="X44" i="29"/>
  <c r="Z44" i="29"/>
  <c r="F40" i="29"/>
  <c r="J40" i="29"/>
  <c r="L40" i="29"/>
  <c r="V40" i="29"/>
  <c r="X40" i="29"/>
  <c r="Z40" i="29"/>
  <c r="F37" i="29"/>
  <c r="J37" i="29"/>
  <c r="L37" i="29"/>
  <c r="V37" i="29"/>
  <c r="X37" i="29"/>
  <c r="Z37" i="29"/>
  <c r="E48" i="29"/>
  <c r="E44" i="29"/>
  <c r="E40" i="29"/>
  <c r="E37" i="29"/>
  <c r="I38" i="29" l="1"/>
  <c r="H37" i="29"/>
  <c r="I37" i="29" s="1"/>
  <c r="I45" i="29"/>
  <c r="H44" i="29"/>
  <c r="I44" i="29" s="1"/>
  <c r="I39" i="29"/>
  <c r="H54" i="29"/>
  <c r="I54" i="29" s="1"/>
  <c r="I41" i="29"/>
  <c r="H40" i="29"/>
  <c r="I40" i="29" s="1"/>
  <c r="I49" i="29"/>
  <c r="H48" i="29"/>
  <c r="I48" i="29" s="1"/>
  <c r="H53" i="29"/>
  <c r="I53" i="29" s="1"/>
  <c r="G44" i="29"/>
  <c r="Y37" i="29"/>
  <c r="G37" i="29"/>
  <c r="Y44" i="29"/>
  <c r="M37" i="29"/>
  <c r="Y40" i="29"/>
  <c r="M44" i="29"/>
  <c r="K54" i="29"/>
  <c r="AA44" i="29"/>
  <c r="G54" i="29"/>
  <c r="G40" i="29"/>
  <c r="G48" i="29"/>
  <c r="AA37" i="29"/>
  <c r="K37" i="29"/>
  <c r="W40" i="29"/>
  <c r="K44" i="29"/>
  <c r="W48" i="29"/>
  <c r="G64" i="29"/>
  <c r="AA64" i="29"/>
  <c r="M40" i="29"/>
  <c r="M48" i="29"/>
  <c r="G53" i="29"/>
  <c r="M64" i="29"/>
  <c r="Y64" i="29"/>
  <c r="W37" i="29"/>
  <c r="AA40" i="29"/>
  <c r="K40" i="29"/>
  <c r="W44" i="29"/>
  <c r="AA48" i="29"/>
  <c r="K48" i="29"/>
  <c r="K53" i="29"/>
  <c r="W64" i="29"/>
  <c r="K64" i="29"/>
  <c r="Y48" i="29"/>
  <c r="E52" i="29"/>
  <c r="O52" i="29" s="1"/>
  <c r="J52" i="29"/>
  <c r="F52" i="29"/>
  <c r="Z30" i="29"/>
  <c r="Z27" i="29"/>
  <c r="Z24" i="29"/>
  <c r="Z21" i="29"/>
  <c r="Z18" i="29"/>
  <c r="Z15" i="29"/>
  <c r="X30" i="29"/>
  <c r="X27" i="29"/>
  <c r="X24" i="29"/>
  <c r="X21" i="29"/>
  <c r="X18" i="29"/>
  <c r="X15" i="29"/>
  <c r="V30" i="29"/>
  <c r="V27" i="29"/>
  <c r="V24" i="29"/>
  <c r="V21" i="29"/>
  <c r="V18" i="29"/>
  <c r="V15" i="29"/>
  <c r="L30" i="29"/>
  <c r="L27" i="29"/>
  <c r="L24" i="29"/>
  <c r="L21" i="29"/>
  <c r="L18" i="29"/>
  <c r="L15" i="29"/>
  <c r="L35" i="29"/>
  <c r="R35" i="29"/>
  <c r="V35" i="29"/>
  <c r="X35" i="29"/>
  <c r="Z35" i="29"/>
  <c r="L36" i="29"/>
  <c r="T36" i="29"/>
  <c r="V36" i="29"/>
  <c r="X36" i="29"/>
  <c r="Z36" i="29"/>
  <c r="J36" i="29"/>
  <c r="J35" i="29"/>
  <c r="F35" i="29"/>
  <c r="F36" i="29"/>
  <c r="F27" i="29"/>
  <c r="F24" i="29"/>
  <c r="F21" i="29"/>
  <c r="F18" i="29"/>
  <c r="E35" i="29"/>
  <c r="E36" i="29"/>
  <c r="E30" i="29"/>
  <c r="E27" i="29"/>
  <c r="E24" i="29"/>
  <c r="E21" i="29"/>
  <c r="E15" i="29"/>
  <c r="G52" i="29" l="1"/>
  <c r="H52" i="29"/>
  <c r="I52" i="29" s="1"/>
  <c r="G36" i="29"/>
  <c r="AA36" i="29"/>
  <c r="W36" i="29"/>
  <c r="G21" i="29"/>
  <c r="K35" i="29"/>
  <c r="G27" i="29"/>
  <c r="AA35" i="29"/>
  <c r="M24" i="29"/>
  <c r="W30" i="29"/>
  <c r="Y24" i="29"/>
  <c r="AA30" i="29"/>
  <c r="G24" i="29"/>
  <c r="G35" i="29"/>
  <c r="Y36" i="29"/>
  <c r="Y35" i="29"/>
  <c r="M15" i="29"/>
  <c r="M27" i="29"/>
  <c r="W21" i="29"/>
  <c r="Y15" i="29"/>
  <c r="Y27" i="29"/>
  <c r="AA21" i="29"/>
  <c r="W35" i="29"/>
  <c r="M30" i="29"/>
  <c r="W24" i="29"/>
  <c r="Y30" i="29"/>
  <c r="AA24" i="29"/>
  <c r="G30" i="29"/>
  <c r="K36" i="29"/>
  <c r="M36" i="29"/>
  <c r="M35" i="29"/>
  <c r="M21" i="29"/>
  <c r="W15" i="29"/>
  <c r="W27" i="29"/>
  <c r="Y21" i="29"/>
  <c r="AA15" i="29"/>
  <c r="AA27" i="29"/>
  <c r="K52" i="29"/>
  <c r="S35" i="29"/>
  <c r="U36" i="29"/>
  <c r="F34" i="29"/>
  <c r="Z34" i="29"/>
  <c r="X34" i="29"/>
  <c r="V34" i="29"/>
  <c r="L34" i="29"/>
  <c r="E34" i="29"/>
  <c r="O34" i="29" s="1"/>
  <c r="J34" i="29"/>
  <c r="Y34" i="29" l="1"/>
  <c r="G34" i="29"/>
  <c r="W34" i="29"/>
  <c r="K34" i="29"/>
  <c r="M34" i="29"/>
  <c r="AA34" i="29"/>
  <c r="E3" i="29"/>
  <c r="O3" i="29" s="1"/>
  <c r="W3" i="29" l="1"/>
  <c r="Y3" i="29"/>
  <c r="AA3" i="29"/>
  <c r="K3" i="29"/>
  <c r="F14" i="29"/>
  <c r="F13" i="29"/>
  <c r="E14" i="29"/>
  <c r="E13" i="29"/>
  <c r="G13" i="29" l="1"/>
  <c r="G14" i="29"/>
  <c r="E12" i="29"/>
  <c r="O12" i="29" s="1"/>
  <c r="F12" i="29"/>
  <c r="H7" i="29"/>
  <c r="H8" i="29"/>
  <c r="H10" i="29"/>
  <c r="H11" i="29"/>
  <c r="I11" i="29" s="1"/>
  <c r="H16" i="29"/>
  <c r="H17" i="29"/>
  <c r="H19" i="29"/>
  <c r="H20" i="29"/>
  <c r="I20" i="29" s="1"/>
  <c r="H22" i="29"/>
  <c r="H23" i="29"/>
  <c r="I23" i="29" s="1"/>
  <c r="H25" i="29"/>
  <c r="H26" i="29"/>
  <c r="I26" i="29" s="1"/>
  <c r="H28" i="29"/>
  <c r="H29" i="29"/>
  <c r="I29" i="29" s="1"/>
  <c r="H31" i="29"/>
  <c r="H32" i="29"/>
  <c r="I32" i="29" s="1"/>
  <c r="H33" i="29"/>
  <c r="I33" i="29" s="1"/>
  <c r="H55" i="29"/>
  <c r="I55" i="29" s="1"/>
  <c r="H57" i="29"/>
  <c r="H58" i="29"/>
  <c r="H60" i="29"/>
  <c r="H61" i="29"/>
  <c r="I61" i="29" s="1"/>
  <c r="H62" i="29"/>
  <c r="I62" i="29" s="1"/>
  <c r="H63" i="29"/>
  <c r="I63" i="29" s="1"/>
  <c r="H68" i="29"/>
  <c r="H69" i="29"/>
  <c r="I69" i="29" s="1"/>
  <c r="H71" i="29"/>
  <c r="H72" i="29"/>
  <c r="I72" i="29" s="1"/>
  <c r="H74" i="29"/>
  <c r="H75" i="29"/>
  <c r="I75" i="29" s="1"/>
  <c r="H77" i="29"/>
  <c r="H78" i="29"/>
  <c r="I78" i="29" s="1"/>
  <c r="H80" i="29"/>
  <c r="H81" i="29"/>
  <c r="I81" i="29" s="1"/>
  <c r="H83" i="29"/>
  <c r="H84" i="29"/>
  <c r="I84" i="29" s="1"/>
  <c r="H86" i="29"/>
  <c r="H87" i="29"/>
  <c r="I87" i="29" s="1"/>
  <c r="H88" i="29"/>
  <c r="I88" i="29" s="1"/>
  <c r="H90" i="29"/>
  <c r="H91" i="29"/>
  <c r="I91" i="29" s="1"/>
  <c r="H92" i="29"/>
  <c r="I92" i="29" s="1"/>
  <c r="H93" i="29"/>
  <c r="I93" i="29" s="1"/>
  <c r="H94" i="29"/>
  <c r="I94" i="29" s="1"/>
  <c r="H95" i="29"/>
  <c r="H96" i="29"/>
  <c r="I96" i="29" s="1"/>
  <c r="H97" i="29"/>
  <c r="I97" i="29" s="1"/>
  <c r="H98" i="29"/>
  <c r="I98" i="29" s="1"/>
  <c r="H99" i="29"/>
  <c r="I99" i="29" s="1"/>
  <c r="H100" i="29"/>
  <c r="I100" i="29" s="1"/>
  <c r="H101" i="29"/>
  <c r="I101" i="29" s="1"/>
  <c r="H102" i="29"/>
  <c r="I102" i="29" s="1"/>
  <c r="H103" i="29"/>
  <c r="I103" i="29" s="1"/>
  <c r="H104" i="29"/>
  <c r="I104" i="29" s="1"/>
  <c r="H105" i="29"/>
  <c r="I105" i="29" s="1"/>
  <c r="H112" i="29"/>
  <c r="H113" i="29"/>
  <c r="H115" i="29"/>
  <c r="H116" i="29"/>
  <c r="I116" i="29" s="1"/>
  <c r="H117" i="29"/>
  <c r="H118" i="29"/>
  <c r="I118" i="29" s="1"/>
  <c r="H123" i="29"/>
  <c r="I123" i="29" s="1"/>
  <c r="H125" i="29"/>
  <c r="H126" i="29"/>
  <c r="I126" i="29" s="1"/>
  <c r="H128" i="29"/>
  <c r="H129" i="29"/>
  <c r="I129" i="29" s="1"/>
  <c r="H131" i="29"/>
  <c r="I131" i="29" s="1"/>
  <c r="H132" i="29"/>
  <c r="H136" i="29"/>
  <c r="H137" i="29"/>
  <c r="I137" i="29" s="1"/>
  <c r="H140" i="29"/>
  <c r="H141" i="29"/>
  <c r="H143" i="29"/>
  <c r="H144" i="29"/>
  <c r="I144" i="29" s="1"/>
  <c r="H146" i="29"/>
  <c r="H147" i="29"/>
  <c r="I147" i="29" s="1"/>
  <c r="H149" i="29"/>
  <c r="H150" i="29"/>
  <c r="I150" i="29" s="1"/>
  <c r="H151" i="29"/>
  <c r="H157" i="29"/>
  <c r="H158" i="29"/>
  <c r="H159" i="29"/>
  <c r="I17" i="29" l="1"/>
  <c r="H36" i="29"/>
  <c r="I90" i="29"/>
  <c r="H89" i="29"/>
  <c r="I83" i="29"/>
  <c r="H82" i="29"/>
  <c r="I77" i="29"/>
  <c r="H76" i="29"/>
  <c r="I71" i="29"/>
  <c r="H70" i="29"/>
  <c r="I86" i="29"/>
  <c r="H85" i="29"/>
  <c r="I80" i="29"/>
  <c r="H79" i="29"/>
  <c r="I74" i="29"/>
  <c r="H73" i="29"/>
  <c r="I68" i="29"/>
  <c r="H107" i="29"/>
  <c r="H67" i="29"/>
  <c r="I22" i="29"/>
  <c r="H21" i="29"/>
  <c r="I19" i="29"/>
  <c r="H18" i="29"/>
  <c r="I25" i="29"/>
  <c r="H24" i="29"/>
  <c r="I28" i="29"/>
  <c r="H27" i="29"/>
  <c r="I31" i="29"/>
  <c r="H30" i="29"/>
  <c r="I16" i="29"/>
  <c r="H15" i="29"/>
  <c r="H35" i="29"/>
  <c r="I115" i="29"/>
  <c r="H114" i="29"/>
  <c r="I113" i="29"/>
  <c r="H121" i="29"/>
  <c r="I117" i="29"/>
  <c r="H122" i="29"/>
  <c r="I112" i="29"/>
  <c r="H111" i="29"/>
  <c r="I125" i="29"/>
  <c r="H124" i="29"/>
  <c r="I157" i="29"/>
  <c r="H161" i="29"/>
  <c r="H156" i="29"/>
  <c r="I143" i="29"/>
  <c r="H142" i="29"/>
  <c r="I141" i="29"/>
  <c r="H154" i="29"/>
  <c r="I158" i="29"/>
  <c r="H162" i="29"/>
  <c r="I162" i="29" s="1"/>
  <c r="I149" i="29"/>
  <c r="H148" i="29"/>
  <c r="I159" i="29"/>
  <c r="H163" i="29"/>
  <c r="I163" i="29" s="1"/>
  <c r="I151" i="29"/>
  <c r="H155" i="29"/>
  <c r="I146" i="29"/>
  <c r="H145" i="29"/>
  <c r="I140" i="29"/>
  <c r="H153" i="29"/>
  <c r="H139" i="29"/>
  <c r="I136" i="29"/>
  <c r="H138" i="29"/>
  <c r="I132" i="29"/>
  <c r="H130" i="29"/>
  <c r="H135" i="29"/>
  <c r="I128" i="29"/>
  <c r="H127" i="29"/>
  <c r="H134" i="29"/>
  <c r="I57" i="29"/>
  <c r="H56" i="29"/>
  <c r="H65" i="29"/>
  <c r="I10" i="29"/>
  <c r="H9" i="29"/>
  <c r="I60" i="29"/>
  <c r="H59" i="29"/>
  <c r="I8" i="29"/>
  <c r="H14" i="29"/>
  <c r="I58" i="29"/>
  <c r="H66" i="29"/>
  <c r="I7" i="29"/>
  <c r="H6" i="29"/>
  <c r="H13" i="29"/>
  <c r="H109" i="29"/>
  <c r="I109" i="29" s="1"/>
  <c r="I95" i="29"/>
  <c r="G12" i="29"/>
  <c r="H120" i="29"/>
  <c r="I120" i="29" s="1"/>
  <c r="H110" i="29"/>
  <c r="H108" i="29"/>
  <c r="I108" i="29" s="1"/>
  <c r="M155" i="29"/>
  <c r="H106" i="29" l="1"/>
  <c r="I106" i="29" s="1"/>
  <c r="H34" i="29"/>
  <c r="I34" i="29" s="1"/>
  <c r="I107" i="29"/>
  <c r="H119" i="29"/>
  <c r="I122" i="29"/>
  <c r="I110" i="29"/>
  <c r="I155" i="29"/>
  <c r="H160" i="29"/>
  <c r="I160" i="29" s="1"/>
  <c r="I161" i="29"/>
  <c r="H133" i="29"/>
  <c r="H12" i="29"/>
  <c r="H64" i="29"/>
  <c r="I64" i="29" s="1"/>
  <c r="E209" i="29"/>
  <c r="Q210" i="29" s="1"/>
  <c r="J121" i="29" l="1"/>
  <c r="L156" i="29" l="1"/>
  <c r="M156" i="29" s="1"/>
  <c r="J156" i="29"/>
  <c r="I156" i="29" l="1"/>
  <c r="K156" i="29"/>
  <c r="L53" i="29"/>
  <c r="M53" i="29" s="1"/>
  <c r="L54" i="29"/>
  <c r="M54" i="29" s="1"/>
  <c r="L13" i="29"/>
  <c r="L14" i="29"/>
  <c r="M14" i="29" l="1"/>
  <c r="M13" i="29"/>
  <c r="L12" i="29"/>
  <c r="M12" i="29" s="1"/>
  <c r="L52" i="29"/>
  <c r="M52" i="29" s="1"/>
  <c r="M3" i="29"/>
  <c r="G3" i="29"/>
  <c r="U158" i="29" l="1"/>
  <c r="U159" i="29"/>
  <c r="U162" i="29"/>
  <c r="U163" i="29"/>
  <c r="V156" i="29"/>
  <c r="W156" i="29" s="1"/>
  <c r="X156" i="29"/>
  <c r="Y156" i="29" s="1"/>
  <c r="Z156" i="29"/>
  <c r="AA156" i="29" s="1"/>
  <c r="U141" i="29"/>
  <c r="U144" i="29"/>
  <c r="U147" i="29"/>
  <c r="U150" i="29"/>
  <c r="U151" i="29"/>
  <c r="U155" i="29"/>
  <c r="E154" i="29"/>
  <c r="F154" i="29"/>
  <c r="J154" i="29"/>
  <c r="L154" i="29"/>
  <c r="T154" i="29"/>
  <c r="T152" i="29" s="1"/>
  <c r="V154" i="29"/>
  <c r="X154" i="29"/>
  <c r="Z154" i="29"/>
  <c r="E153" i="29"/>
  <c r="F153" i="29"/>
  <c r="J153" i="29"/>
  <c r="L153" i="29"/>
  <c r="R153" i="29"/>
  <c r="V153" i="29"/>
  <c r="X153" i="29"/>
  <c r="Z153" i="29"/>
  <c r="F148" i="29"/>
  <c r="G148" i="29" s="1"/>
  <c r="J148" i="29"/>
  <c r="L148" i="29"/>
  <c r="M148" i="29" s="1"/>
  <c r="V148" i="29"/>
  <c r="W148" i="29" s="1"/>
  <c r="X148" i="29"/>
  <c r="Y148" i="29" s="1"/>
  <c r="Z148" i="29"/>
  <c r="AA148" i="29" s="1"/>
  <c r="F145" i="29"/>
  <c r="G145" i="29" s="1"/>
  <c r="J145" i="29"/>
  <c r="L145" i="29"/>
  <c r="M145" i="29" s="1"/>
  <c r="V145" i="29"/>
  <c r="W145" i="29" s="1"/>
  <c r="X145" i="29"/>
  <c r="Y145" i="29" s="1"/>
  <c r="Z145" i="29"/>
  <c r="AA145" i="29" s="1"/>
  <c r="F142" i="29"/>
  <c r="G142" i="29" s="1"/>
  <c r="J142" i="29"/>
  <c r="L142" i="29"/>
  <c r="M142" i="29" s="1"/>
  <c r="V142" i="29"/>
  <c r="W142" i="29" s="1"/>
  <c r="X142" i="29"/>
  <c r="Y142" i="29" s="1"/>
  <c r="Z142" i="29"/>
  <c r="AA142" i="29" s="1"/>
  <c r="F139" i="29"/>
  <c r="G139" i="29" s="1"/>
  <c r="J139" i="29"/>
  <c r="L139" i="29"/>
  <c r="M139" i="29" s="1"/>
  <c r="V139" i="29"/>
  <c r="W139" i="29" s="1"/>
  <c r="X139" i="29"/>
  <c r="Y139" i="29" s="1"/>
  <c r="Z139" i="29"/>
  <c r="AA139" i="29" s="1"/>
  <c r="U137" i="29"/>
  <c r="L138" i="29"/>
  <c r="M138" i="29" s="1"/>
  <c r="V138" i="29"/>
  <c r="W138" i="29" s="1"/>
  <c r="X138" i="29"/>
  <c r="Y138" i="29" s="1"/>
  <c r="Z138" i="29"/>
  <c r="AA138" i="29" s="1"/>
  <c r="U126" i="29"/>
  <c r="U129" i="29"/>
  <c r="U132" i="29"/>
  <c r="E135" i="29"/>
  <c r="F135" i="29"/>
  <c r="J135" i="29"/>
  <c r="L135" i="29"/>
  <c r="T135" i="29"/>
  <c r="V135" i="29"/>
  <c r="X135" i="29"/>
  <c r="Z135" i="29"/>
  <c r="F134" i="29"/>
  <c r="J134" i="29"/>
  <c r="L134" i="29"/>
  <c r="R134" i="29"/>
  <c r="V134" i="29"/>
  <c r="X134" i="29"/>
  <c r="Z134" i="29"/>
  <c r="F130" i="29"/>
  <c r="G130" i="29" s="1"/>
  <c r="J130" i="29"/>
  <c r="L130" i="29"/>
  <c r="M130" i="29" s="1"/>
  <c r="V130" i="29"/>
  <c r="W130" i="29" s="1"/>
  <c r="X130" i="29"/>
  <c r="Y130" i="29" s="1"/>
  <c r="Z130" i="29"/>
  <c r="AA130" i="29" s="1"/>
  <c r="F127" i="29"/>
  <c r="G127" i="29" s="1"/>
  <c r="J127" i="29"/>
  <c r="L127" i="29"/>
  <c r="M127" i="29" s="1"/>
  <c r="V127" i="29"/>
  <c r="W127" i="29" s="1"/>
  <c r="X127" i="29"/>
  <c r="Y127" i="29" s="1"/>
  <c r="Z127" i="29"/>
  <c r="AA127" i="29" s="1"/>
  <c r="F124" i="29"/>
  <c r="G124" i="29" s="1"/>
  <c r="J124" i="29"/>
  <c r="L124" i="29"/>
  <c r="M124" i="29" s="1"/>
  <c r="V124" i="29"/>
  <c r="W124" i="29" s="1"/>
  <c r="X124" i="29"/>
  <c r="Y124" i="29" s="1"/>
  <c r="Z124" i="29"/>
  <c r="AA124" i="29" s="1"/>
  <c r="F208" i="29"/>
  <c r="J208" i="29"/>
  <c r="T208" i="29"/>
  <c r="V208" i="29"/>
  <c r="X208" i="29"/>
  <c r="Z208" i="29"/>
  <c r="E121" i="29"/>
  <c r="F121" i="29"/>
  <c r="L121" i="29"/>
  <c r="T121" i="29"/>
  <c r="T119" i="29" s="1"/>
  <c r="V121" i="29"/>
  <c r="W121" i="29" s="1"/>
  <c r="X121" i="29"/>
  <c r="Z121" i="29"/>
  <c r="Q84" i="29"/>
  <c r="Q96" i="29"/>
  <c r="Q97" i="29"/>
  <c r="Q98" i="29"/>
  <c r="Q99" i="29"/>
  <c r="Q100" i="29"/>
  <c r="Q101" i="29"/>
  <c r="Q102" i="29"/>
  <c r="Q103" i="29"/>
  <c r="Q104" i="29"/>
  <c r="Q105" i="29"/>
  <c r="U69" i="29"/>
  <c r="U72" i="29"/>
  <c r="U75" i="29"/>
  <c r="U78" i="29"/>
  <c r="U81" i="29"/>
  <c r="U87" i="29"/>
  <c r="U91" i="29"/>
  <c r="U93" i="29"/>
  <c r="U94" i="29"/>
  <c r="U17" i="29"/>
  <c r="U20" i="29"/>
  <c r="U23" i="29"/>
  <c r="U26" i="29"/>
  <c r="U29" i="29"/>
  <c r="U32" i="29"/>
  <c r="L6" i="29"/>
  <c r="F209" i="29"/>
  <c r="G209" i="29" s="1"/>
  <c r="J209" i="29"/>
  <c r="L209" i="29"/>
  <c r="M209" i="29" s="1"/>
  <c r="Z209" i="29"/>
  <c r="AA209" i="29" s="1"/>
  <c r="L208" i="29"/>
  <c r="F89" i="29"/>
  <c r="G89" i="29" s="1"/>
  <c r="J89" i="29"/>
  <c r="L89" i="29"/>
  <c r="M89" i="29" s="1"/>
  <c r="V89" i="29"/>
  <c r="W89" i="29" s="1"/>
  <c r="X89" i="29"/>
  <c r="Y89" i="29" s="1"/>
  <c r="Z89" i="29"/>
  <c r="AA89" i="29" s="1"/>
  <c r="F85" i="29"/>
  <c r="G85" i="29" s="1"/>
  <c r="J85" i="29"/>
  <c r="L85" i="29"/>
  <c r="M85" i="29" s="1"/>
  <c r="V85" i="29"/>
  <c r="W85" i="29" s="1"/>
  <c r="X85" i="29"/>
  <c r="Y85" i="29" s="1"/>
  <c r="Z85" i="29"/>
  <c r="AA85" i="29" s="1"/>
  <c r="F82" i="29"/>
  <c r="G82" i="29" s="1"/>
  <c r="J82" i="29"/>
  <c r="L82" i="29"/>
  <c r="M82" i="29" s="1"/>
  <c r="V82" i="29"/>
  <c r="W82" i="29" s="1"/>
  <c r="X82" i="29"/>
  <c r="Y82" i="29" s="1"/>
  <c r="Z82" i="29"/>
  <c r="AA82" i="29" s="1"/>
  <c r="F79" i="29"/>
  <c r="G79" i="29" s="1"/>
  <c r="J79" i="29"/>
  <c r="L79" i="29"/>
  <c r="M79" i="29" s="1"/>
  <c r="V79" i="29"/>
  <c r="W79" i="29" s="1"/>
  <c r="X79" i="29"/>
  <c r="Y79" i="29" s="1"/>
  <c r="Z79" i="29"/>
  <c r="AA79" i="29" s="1"/>
  <c r="F76" i="29"/>
  <c r="G76" i="29" s="1"/>
  <c r="J76" i="29"/>
  <c r="L76" i="29"/>
  <c r="M76" i="29" s="1"/>
  <c r="V76" i="29"/>
  <c r="W76" i="29" s="1"/>
  <c r="X76" i="29"/>
  <c r="Y76" i="29" s="1"/>
  <c r="Z76" i="29"/>
  <c r="AA76" i="29" s="1"/>
  <c r="F73" i="29"/>
  <c r="L73" i="29"/>
  <c r="M73" i="29" s="1"/>
  <c r="V73" i="29"/>
  <c r="W73" i="29" s="1"/>
  <c r="X73" i="29"/>
  <c r="Y73" i="29" s="1"/>
  <c r="Z73" i="29"/>
  <c r="AA73" i="29" s="1"/>
  <c r="V70" i="29"/>
  <c r="W70" i="29" s="1"/>
  <c r="X70" i="29"/>
  <c r="Y70" i="29" s="1"/>
  <c r="Z70" i="29"/>
  <c r="AA70" i="29" s="1"/>
  <c r="J67" i="29"/>
  <c r="K67" i="29" s="1"/>
  <c r="L67" i="29"/>
  <c r="M67" i="29" s="1"/>
  <c r="V67" i="29"/>
  <c r="W67" i="29" s="1"/>
  <c r="X67" i="29"/>
  <c r="Y67" i="29" s="1"/>
  <c r="Z67" i="29"/>
  <c r="AA67" i="29" s="1"/>
  <c r="I65" i="29"/>
  <c r="I56" i="29"/>
  <c r="T54" i="29"/>
  <c r="V54" i="29"/>
  <c r="W54" i="29" s="1"/>
  <c r="X54" i="29"/>
  <c r="Y54" i="29" s="1"/>
  <c r="Z54" i="29"/>
  <c r="AA54" i="29" s="1"/>
  <c r="R53" i="29"/>
  <c r="S53" i="29" s="1"/>
  <c r="V53" i="29"/>
  <c r="W53" i="29" s="1"/>
  <c r="X53" i="29"/>
  <c r="Y53" i="29" s="1"/>
  <c r="Z53" i="29"/>
  <c r="AA53" i="29" s="1"/>
  <c r="J30" i="29"/>
  <c r="K30" i="29" s="1"/>
  <c r="J27" i="29"/>
  <c r="J24" i="29"/>
  <c r="J21" i="29"/>
  <c r="K21" i="29" s="1"/>
  <c r="E18" i="29"/>
  <c r="J18" i="29"/>
  <c r="K18" i="29" s="1"/>
  <c r="F15" i="29"/>
  <c r="G15" i="29" s="1"/>
  <c r="J15" i="29"/>
  <c r="J14" i="29"/>
  <c r="T14" i="29"/>
  <c r="V14" i="29"/>
  <c r="X14" i="29"/>
  <c r="Z14" i="29"/>
  <c r="J13" i="29"/>
  <c r="R13" i="29"/>
  <c r="V13" i="29"/>
  <c r="X13" i="29"/>
  <c r="Z13" i="29"/>
  <c r="E9" i="29"/>
  <c r="F9" i="29"/>
  <c r="J9" i="29"/>
  <c r="L9" i="29"/>
  <c r="V9" i="29"/>
  <c r="X9" i="29"/>
  <c r="Z9" i="29"/>
  <c r="E6" i="29"/>
  <c r="F6" i="29"/>
  <c r="J6" i="29"/>
  <c r="V6" i="29"/>
  <c r="X6" i="29"/>
  <c r="Z6" i="29"/>
  <c r="N119" i="29" l="1"/>
  <c r="S119" i="29" s="1"/>
  <c r="U119" i="29"/>
  <c r="N152" i="29"/>
  <c r="S152" i="29" s="1"/>
  <c r="W13" i="29"/>
  <c r="S13" i="29"/>
  <c r="W14" i="29"/>
  <c r="AA154" i="29"/>
  <c r="Y14" i="29"/>
  <c r="I36" i="29"/>
  <c r="F133" i="29"/>
  <c r="I133" i="29" s="1"/>
  <c r="AA13" i="29"/>
  <c r="K13" i="29"/>
  <c r="L133" i="29"/>
  <c r="Y13" i="29"/>
  <c r="AA14" i="29"/>
  <c r="K14" i="29"/>
  <c r="W154" i="29"/>
  <c r="J133" i="29"/>
  <c r="AA135" i="29"/>
  <c r="G154" i="29"/>
  <c r="W135" i="29"/>
  <c r="M154" i="29"/>
  <c r="W9" i="29"/>
  <c r="M9" i="29"/>
  <c r="Y9" i="29"/>
  <c r="K135" i="29"/>
  <c r="K208" i="29"/>
  <c r="W208" i="29"/>
  <c r="AA208" i="29"/>
  <c r="AA6" i="29"/>
  <c r="K9" i="29"/>
  <c r="K89" i="29"/>
  <c r="Y208" i="29"/>
  <c r="G208" i="29"/>
  <c r="K124" i="29"/>
  <c r="K130" i="29"/>
  <c r="G135" i="29"/>
  <c r="M208" i="29"/>
  <c r="Y135" i="29"/>
  <c r="M135" i="29"/>
  <c r="Y154" i="29"/>
  <c r="M18" i="29"/>
  <c r="AA18" i="29"/>
  <c r="G18" i="29"/>
  <c r="W18" i="29"/>
  <c r="Y18" i="29"/>
  <c r="Y6" i="29"/>
  <c r="K6" i="29"/>
  <c r="AA9" i="29"/>
  <c r="G9" i="29"/>
  <c r="K15" i="29"/>
  <c r="K76" i="29"/>
  <c r="K79" i="29"/>
  <c r="K209" i="29"/>
  <c r="AA121" i="29"/>
  <c r="L119" i="29"/>
  <c r="M121" i="29"/>
  <c r="K127" i="29"/>
  <c r="Y134" i="29"/>
  <c r="X133" i="29"/>
  <c r="M134" i="29"/>
  <c r="AA153" i="29"/>
  <c r="Z152" i="29"/>
  <c r="M153" i="29"/>
  <c r="L152" i="29"/>
  <c r="S134" i="29"/>
  <c r="S153" i="29"/>
  <c r="W6" i="29"/>
  <c r="G6" i="29"/>
  <c r="I24" i="29"/>
  <c r="K24" i="29"/>
  <c r="G73" i="29"/>
  <c r="K73" i="29"/>
  <c r="Y121" i="29"/>
  <c r="I121" i="29"/>
  <c r="G121" i="29"/>
  <c r="K121" i="29"/>
  <c r="S208" i="29"/>
  <c r="W134" i="29"/>
  <c r="V133" i="29"/>
  <c r="K134" i="29"/>
  <c r="K139" i="29"/>
  <c r="K142" i="29"/>
  <c r="K145" i="29"/>
  <c r="K148" i="29"/>
  <c r="Y153" i="29"/>
  <c r="X152" i="29"/>
  <c r="K153" i="29"/>
  <c r="AA134" i="29"/>
  <c r="Z133" i="29"/>
  <c r="I27" i="29"/>
  <c r="K27" i="29"/>
  <c r="K82" i="29"/>
  <c r="K85" i="29"/>
  <c r="M6" i="29"/>
  <c r="G134" i="29"/>
  <c r="W153" i="29"/>
  <c r="V152" i="29"/>
  <c r="F152" i="29"/>
  <c r="G153" i="29"/>
  <c r="K154" i="29"/>
  <c r="F206" i="29"/>
  <c r="Z119" i="29"/>
  <c r="U208" i="29"/>
  <c r="J206" i="29"/>
  <c r="X206" i="29"/>
  <c r="E206" i="29"/>
  <c r="L206" i="29"/>
  <c r="I135" i="29"/>
  <c r="V206" i="29"/>
  <c r="R206" i="29"/>
  <c r="R210" i="29" s="1"/>
  <c r="H208" i="29"/>
  <c r="I208" i="29" s="1"/>
  <c r="I148" i="29"/>
  <c r="Z207" i="29"/>
  <c r="L207" i="29"/>
  <c r="H209" i="29"/>
  <c r="I209" i="29" s="1"/>
  <c r="Z206" i="29"/>
  <c r="E152" i="29"/>
  <c r="F207" i="29"/>
  <c r="X12" i="29"/>
  <c r="Y12" i="29" s="1"/>
  <c r="T207" i="29"/>
  <c r="T210" i="29" s="1"/>
  <c r="E207" i="29"/>
  <c r="V209" i="29"/>
  <c r="W209" i="29" s="1"/>
  <c r="F119" i="29"/>
  <c r="J152" i="29"/>
  <c r="Q209" i="29"/>
  <c r="X207" i="29"/>
  <c r="J207" i="29"/>
  <c r="V119" i="29"/>
  <c r="I134" i="29"/>
  <c r="I139" i="29"/>
  <c r="Z12" i="29"/>
  <c r="AA12" i="29" s="1"/>
  <c r="J12" i="29"/>
  <c r="V207" i="29"/>
  <c r="X209" i="29"/>
  <c r="Y209" i="29" s="1"/>
  <c r="E133" i="29"/>
  <c r="O133" i="29" s="1"/>
  <c r="X52" i="29"/>
  <c r="Y52" i="29" s="1"/>
  <c r="V52" i="29"/>
  <c r="W52" i="29" s="1"/>
  <c r="I70" i="29"/>
  <c r="I85" i="29"/>
  <c r="V12" i="29"/>
  <c r="W12" i="29" s="1"/>
  <c r="Z52" i="29"/>
  <c r="AA52" i="29" s="1"/>
  <c r="U54" i="29"/>
  <c r="X119" i="29"/>
  <c r="E119" i="29"/>
  <c r="O119" i="29" s="1"/>
  <c r="I142" i="29"/>
  <c r="I145" i="29"/>
  <c r="I15" i="29"/>
  <c r="I13" i="29"/>
  <c r="I154" i="29"/>
  <c r="I21" i="29"/>
  <c r="I82" i="29"/>
  <c r="I9" i="29"/>
  <c r="I18" i="29"/>
  <c r="I30" i="29"/>
  <c r="I59" i="29"/>
  <c r="I66" i="29"/>
  <c r="I76" i="29"/>
  <c r="I114" i="29"/>
  <c r="U121" i="29"/>
  <c r="I127" i="29"/>
  <c r="I138" i="29"/>
  <c r="I153" i="29"/>
  <c r="I79" i="29"/>
  <c r="I73" i="29"/>
  <c r="I89" i="29"/>
  <c r="I111" i="29"/>
  <c r="I124" i="29"/>
  <c r="I6" i="29"/>
  <c r="I14" i="29"/>
  <c r="I67" i="29"/>
  <c r="I130" i="29"/>
  <c r="U14" i="29"/>
  <c r="J119" i="29"/>
  <c r="U135" i="29"/>
  <c r="U154" i="29"/>
  <c r="U152" i="29" l="1"/>
  <c r="O152" i="29"/>
  <c r="N210" i="29"/>
  <c r="K133" i="29"/>
  <c r="S210" i="29"/>
  <c r="K119" i="29"/>
  <c r="U210" i="29"/>
  <c r="I35" i="29"/>
  <c r="E210" i="29"/>
  <c r="L210" i="29"/>
  <c r="W206" i="29"/>
  <c r="V210" i="29"/>
  <c r="F210" i="29"/>
  <c r="Y207" i="29"/>
  <c r="W207" i="29"/>
  <c r="M207" i="29"/>
  <c r="Y206" i="29"/>
  <c r="G206" i="29"/>
  <c r="K152" i="29"/>
  <c r="M119" i="29"/>
  <c r="Y119" i="29"/>
  <c r="AA119" i="29"/>
  <c r="Y133" i="29"/>
  <c r="I12" i="29"/>
  <c r="K12" i="29"/>
  <c r="G119" i="29"/>
  <c r="AA206" i="29"/>
  <c r="AA207" i="29"/>
  <c r="K206" i="29"/>
  <c r="AA133" i="29"/>
  <c r="W133" i="29"/>
  <c r="AA152" i="29"/>
  <c r="W152" i="29"/>
  <c r="Y152" i="29"/>
  <c r="W119" i="29"/>
  <c r="K207" i="29"/>
  <c r="S206" i="29"/>
  <c r="M206" i="29"/>
  <c r="M133" i="29"/>
  <c r="G133" i="29"/>
  <c r="G207" i="29"/>
  <c r="G152" i="29"/>
  <c r="M152" i="29"/>
  <c r="H206" i="29"/>
  <c r="I206" i="29" s="1"/>
  <c r="I119" i="29"/>
  <c r="U207" i="29"/>
  <c r="H207" i="29"/>
  <c r="I207" i="29" s="1"/>
  <c r="Z210" i="29"/>
  <c r="X210" i="29"/>
  <c r="H152" i="29"/>
  <c r="I152" i="29" s="1"/>
  <c r="J210" i="29"/>
  <c r="O210" i="29" l="1"/>
  <c r="G210" i="29"/>
  <c r="H210" i="29"/>
  <c r="I210" i="29" s="1"/>
  <c r="K210" i="29"/>
  <c r="AA210" i="29"/>
  <c r="Y210" i="29"/>
  <c r="W210" i="29"/>
  <c r="M210" i="29"/>
</calcChain>
</file>

<file path=xl/sharedStrings.xml><?xml version="1.0" encoding="utf-8"?>
<sst xmlns="http://schemas.openxmlformats.org/spreadsheetml/2006/main" count="380" uniqueCount="180">
  <si>
    <t>№</t>
  </si>
  <si>
    <t>ФАКУЛЬТЕТ/ ИНСТИТУТ</t>
  </si>
  <si>
    <t>Декрет</t>
  </si>
  <si>
    <t>Служба в ВС</t>
  </si>
  <si>
    <t>Свой бизнес</t>
  </si>
  <si>
    <t>чел.</t>
  </si>
  <si>
    <t>%</t>
  </si>
  <si>
    <t>Химия</t>
  </si>
  <si>
    <t>Математика</t>
  </si>
  <si>
    <t>Прикладная математика и информатика</t>
  </si>
  <si>
    <t>Механика и математическое моделирование</t>
  </si>
  <si>
    <t>Математика и компьютерные науки</t>
  </si>
  <si>
    <t>Фундаментальная информатика и информационные технологии</t>
  </si>
  <si>
    <t>Прикладная информатика</t>
  </si>
  <si>
    <t>Программная инженерия</t>
  </si>
  <si>
    <t>Социология</t>
  </si>
  <si>
    <t>Социальная работа</t>
  </si>
  <si>
    <t>Психология</t>
  </si>
  <si>
    <t>Управление персоналом</t>
  </si>
  <si>
    <t>Юриспруденция</t>
  </si>
  <si>
    <t>Документоведение и архивоведение</t>
  </si>
  <si>
    <t>Судебная экспертиза</t>
  </si>
  <si>
    <t xml:space="preserve">Компьютерные системы и комплексы </t>
  </si>
  <si>
    <t>Технология машиностроения</t>
  </si>
  <si>
    <t>Менеджмент</t>
  </si>
  <si>
    <t>Экономика</t>
  </si>
  <si>
    <t>Международные отношения (МО)</t>
  </si>
  <si>
    <t xml:space="preserve">Зарубежное регионоведение (ЗР) </t>
  </si>
  <si>
    <t>Туризм</t>
  </si>
  <si>
    <t xml:space="preserve">История </t>
  </si>
  <si>
    <t>Реклама и связи с общественностью</t>
  </si>
  <si>
    <t xml:space="preserve">Политология </t>
  </si>
  <si>
    <t>Культурология</t>
  </si>
  <si>
    <t>Радиофизика</t>
  </si>
  <si>
    <t>Специальные радиотехнические системы</t>
  </si>
  <si>
    <t xml:space="preserve">Журналистика   </t>
  </si>
  <si>
    <t>Издательское дело</t>
  </si>
  <si>
    <t xml:space="preserve">Реклама и связи с общественностью  </t>
  </si>
  <si>
    <t xml:space="preserve">Филология </t>
  </si>
  <si>
    <t>Государственное и муниципальное управление (ГМУ)</t>
  </si>
  <si>
    <t>Торговое дело</t>
  </si>
  <si>
    <t xml:space="preserve">Менеджмент </t>
  </si>
  <si>
    <t>Финансы и кредит</t>
  </si>
  <si>
    <t xml:space="preserve">Психология </t>
  </si>
  <si>
    <t>Бизнес-информатика</t>
  </si>
  <si>
    <t xml:space="preserve">Таможенное дело </t>
  </si>
  <si>
    <t>СПО</t>
  </si>
  <si>
    <t>Коммерция</t>
  </si>
  <si>
    <t>Право и организация социального обеспечения</t>
  </si>
  <si>
    <t>Экономика и бухгалтерский учет</t>
  </si>
  <si>
    <t>Банковское дело</t>
  </si>
  <si>
    <t>Финансы</t>
  </si>
  <si>
    <t>Информационные системы (по отраслям) на базе 9 кл</t>
  </si>
  <si>
    <t>Информационные системы (по отраслям) –  на базе 11 кл</t>
  </si>
  <si>
    <t>Технология продукции общественного питания–  на базе 9 кл</t>
  </si>
  <si>
    <t>Технология продукции общественного питания–  на базе 11 кл</t>
  </si>
  <si>
    <t>Программирование в компьютерных системах  на базе 9 кл</t>
  </si>
  <si>
    <t xml:space="preserve">Правоохранительная деятельность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</si>
  <si>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</si>
  <si>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</si>
  <si>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</si>
  <si>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</si>
  <si>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</si>
  <si>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</si>
  <si>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</si>
  <si>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</si>
  <si>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</si>
  <si>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</si>
  <si>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</si>
  <si>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</si>
  <si>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</si>
  <si>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</si>
  <si>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t>бакалавры</t>
  </si>
  <si>
    <t>магистры</t>
  </si>
  <si>
    <t>специалисты</t>
  </si>
  <si>
    <t>спо</t>
  </si>
  <si>
    <t>Павловский филиал</t>
  </si>
  <si>
    <t>Дзержинский филиал</t>
  </si>
  <si>
    <t>выпуск</t>
  </si>
  <si>
    <t>Фундаментальная и прикладная химия (ФПХ)</t>
  </si>
  <si>
    <t>Психология служебной деятельности (ПСД)</t>
  </si>
  <si>
    <t>Управление персоналом (УП)</t>
  </si>
  <si>
    <t>магистратура</t>
  </si>
  <si>
    <t xml:space="preserve">бакалавриат </t>
  </si>
  <si>
    <t xml:space="preserve">Информационные системы и технологии </t>
  </si>
  <si>
    <t xml:space="preserve">Физика </t>
  </si>
  <si>
    <t xml:space="preserve">Электроника и наноэлектроника </t>
  </si>
  <si>
    <t>Гостиничное дело</t>
  </si>
  <si>
    <t>ГМУ</t>
  </si>
  <si>
    <t xml:space="preserve">Экономика </t>
  </si>
  <si>
    <t>Электрические станции, сети и системы</t>
  </si>
  <si>
    <t>итого по Филиалам</t>
  </si>
  <si>
    <t xml:space="preserve">Психолого-педагогическое образование </t>
  </si>
  <si>
    <t>Педагогика и психология девиантного поведения</t>
  </si>
  <si>
    <t>Психология служебной деятельности</t>
  </si>
  <si>
    <t xml:space="preserve">Педагогическое образование </t>
  </si>
  <si>
    <t>Педагогическое образование</t>
  </si>
  <si>
    <t>Экономика, профиль Финансы и кредит</t>
  </si>
  <si>
    <t xml:space="preserve"> Юриспруденция</t>
  </si>
  <si>
    <t>Арзамасский филиал</t>
  </si>
  <si>
    <t xml:space="preserve">Балахнинский филиал </t>
  </si>
  <si>
    <t xml:space="preserve">спо </t>
  </si>
  <si>
    <t>Физическая культура</t>
  </si>
  <si>
    <t>Труд-ны НЕ ПО СПЕЦ.</t>
  </si>
  <si>
    <t>выпуск (итого ВШОПФ)</t>
  </si>
  <si>
    <t>Физическая культура для лиц с отклонениями в состоянии здоровья (адаптивная физическая культура)</t>
  </si>
  <si>
    <t>всего (бакалавры)</t>
  </si>
  <si>
    <t>всего (магистры)</t>
  </si>
  <si>
    <t>всего (специалисты)</t>
  </si>
  <si>
    <t>выпуск (итого ФКС)</t>
  </si>
  <si>
    <t>ИТОГО АФ</t>
  </si>
  <si>
    <t>ИТОГО ПФ</t>
  </si>
  <si>
    <t>ИТОГО ДФ</t>
  </si>
  <si>
    <t>ИТОГО БФ</t>
  </si>
  <si>
    <r>
      <t xml:space="preserve">ВШОПФ </t>
    </r>
    <r>
      <rPr>
        <b/>
        <sz val="12"/>
        <color rgb="FF000000"/>
        <rFont val="Times New Roman"/>
        <family val="1"/>
        <charset val="204"/>
      </rPr>
      <t>(Высшая школа общей и прикладной физики)</t>
    </r>
  </si>
  <si>
    <r>
      <t xml:space="preserve">ИББМ </t>
    </r>
    <r>
      <rPr>
        <b/>
        <sz val="12"/>
        <color rgb="FF000000"/>
        <rFont val="Times New Roman"/>
        <family val="1"/>
        <charset val="204"/>
      </rPr>
      <t>(Институт биологии и биомедицины)</t>
    </r>
  </si>
  <si>
    <r>
      <t xml:space="preserve">ИИТММ </t>
    </r>
    <r>
      <rPr>
        <b/>
        <sz val="12"/>
        <color rgb="FF000000"/>
        <rFont val="Times New Roman"/>
        <family val="1"/>
        <charset val="204"/>
      </rPr>
      <t>(Институт информационных технологий, математики и механики)</t>
    </r>
  </si>
  <si>
    <r>
      <t xml:space="preserve">ИМОМИ </t>
    </r>
    <r>
      <rPr>
        <b/>
        <sz val="12"/>
        <color rgb="FF000000"/>
        <rFont val="Times New Roman"/>
        <family val="1"/>
        <charset val="204"/>
      </rPr>
      <t>(Институт международных отношений и мировой истории)</t>
    </r>
  </si>
  <si>
    <r>
      <t xml:space="preserve">ИРИЗЧ </t>
    </r>
    <r>
      <rPr>
        <b/>
        <sz val="12"/>
        <color rgb="FF000000"/>
        <rFont val="Times New Roman"/>
        <family val="1"/>
        <charset val="204"/>
      </rPr>
      <t>(Институт реабилитации и здоровья человека)</t>
    </r>
  </si>
  <si>
    <t>Направление подготовки</t>
  </si>
  <si>
    <r>
      <t xml:space="preserve">ИФИЖ </t>
    </r>
    <r>
      <rPr>
        <b/>
        <sz val="12"/>
        <color rgb="FF000000"/>
        <rFont val="Times New Roman"/>
        <family val="1"/>
        <charset val="204"/>
      </rPr>
      <t>(Институт филологии и журналистики)</t>
    </r>
  </si>
  <si>
    <r>
      <t xml:space="preserve">ИЭП </t>
    </r>
    <r>
      <rPr>
        <b/>
        <sz val="12"/>
        <color rgb="FF000000"/>
        <rFont val="Times New Roman"/>
        <family val="1"/>
        <charset val="204"/>
      </rPr>
      <t>(Институт экономики и предпринимательства)</t>
    </r>
  </si>
  <si>
    <r>
      <t xml:space="preserve">РФ </t>
    </r>
    <r>
      <rPr>
        <b/>
        <sz val="12"/>
        <color rgb="FF000000"/>
        <rFont val="Times New Roman"/>
        <family val="1"/>
        <charset val="204"/>
      </rPr>
      <t>(Радиофизический факультет)</t>
    </r>
  </si>
  <si>
    <r>
      <t xml:space="preserve">ФЗФ </t>
    </r>
    <r>
      <rPr>
        <b/>
        <sz val="12"/>
        <color rgb="FF000000"/>
        <rFont val="Times New Roman"/>
        <family val="1"/>
        <charset val="204"/>
      </rPr>
      <t>(Физический факультет)</t>
    </r>
  </si>
  <si>
    <r>
      <t xml:space="preserve">ФКС </t>
    </r>
    <r>
      <rPr>
        <b/>
        <sz val="12"/>
        <color rgb="FF000000"/>
        <rFont val="Times New Roman"/>
        <family val="1"/>
        <charset val="204"/>
      </rPr>
      <t>(Факультет физической культуры и спорта)</t>
    </r>
  </si>
  <si>
    <r>
      <t xml:space="preserve">ФСН </t>
    </r>
    <r>
      <rPr>
        <b/>
        <sz val="12"/>
        <color rgb="FF000000"/>
        <rFont val="Times New Roman"/>
        <family val="1"/>
        <charset val="204"/>
      </rPr>
      <t>(Факультет социальных наук)</t>
    </r>
  </si>
  <si>
    <r>
      <t xml:space="preserve">ХФ </t>
    </r>
    <r>
      <rPr>
        <b/>
        <sz val="12"/>
        <color rgb="FF000000"/>
        <rFont val="Times New Roman"/>
        <family val="1"/>
        <charset val="204"/>
      </rPr>
      <t>(Химический факультет)</t>
    </r>
  </si>
  <si>
    <r>
      <t xml:space="preserve">ЮФ </t>
    </r>
    <r>
      <rPr>
        <b/>
        <sz val="12"/>
        <color rgb="FF000000"/>
        <rFont val="Times New Roman"/>
        <family val="1"/>
        <charset val="204"/>
      </rPr>
      <t>(Юридический факультет)</t>
    </r>
  </si>
  <si>
    <t>Экология</t>
  </si>
  <si>
    <t>Биология</t>
  </si>
  <si>
    <t>Информационная безопасность телекоммуникационных систем</t>
  </si>
  <si>
    <t xml:space="preserve">Нанотехнологии и микросистемная техника </t>
  </si>
  <si>
    <t>ИТОГО ЮФ</t>
  </si>
  <si>
    <t>ИТОГО ХФ</t>
  </si>
  <si>
    <t xml:space="preserve">ИТОГО ФСН </t>
  </si>
  <si>
    <t>ИТОГО ФЗФ</t>
  </si>
  <si>
    <t>ИТОГО РФ</t>
  </si>
  <si>
    <t>ИТОГО ИЭП</t>
  </si>
  <si>
    <t>ИТОГО ИФИЖ</t>
  </si>
  <si>
    <t>ИТОГО ИМОМИ</t>
  </si>
  <si>
    <t>ИТОГО ИИТММ</t>
  </si>
  <si>
    <t>ИТОГО ИББМ</t>
  </si>
  <si>
    <t>Обозначения:</t>
  </si>
  <si>
    <t>Расчет % трудоустроенных - количество трудоустроенных от количества выпускников 2019 г.</t>
  </si>
  <si>
    <t xml:space="preserve">Критерий "трудоустройство по специальности" - субъективная оценка каждого выпускника. Расчет % трудоустроенных по специальности - количество трудоустроенных по специальности от количества трудоустроенных </t>
  </si>
  <si>
    <t>Не трудоустроены (в том числе: не продолжают обучение; не находятся на службе в армии; не находятся в декрете; не планируют и не создали собственный бизнес), но находятся в поиске работы</t>
  </si>
  <si>
    <t>Общее количество выпуска</t>
  </si>
  <si>
    <t>Труд-ны</t>
  </si>
  <si>
    <t xml:space="preserve">Труд-ны ПО СПЕЦ. </t>
  </si>
  <si>
    <t xml:space="preserve">Не занятые </t>
  </si>
  <si>
    <t xml:space="preserve">Продолжение обучения </t>
  </si>
  <si>
    <t xml:space="preserve">В магистратуре </t>
  </si>
  <si>
    <t xml:space="preserve">В аспирантуре </t>
  </si>
  <si>
    <r>
      <t xml:space="preserve">В бакалавриате  </t>
    </r>
    <r>
      <rPr>
        <b/>
        <sz val="8"/>
        <color theme="1"/>
        <rFont val="Times New Roman"/>
        <family val="1"/>
        <charset val="204"/>
      </rPr>
      <t/>
    </r>
  </si>
  <si>
    <t>выпуск (итого ИББМ)</t>
  </si>
  <si>
    <t>выпуск (итого ИИТММ)</t>
  </si>
  <si>
    <t>выпуск (итого ИМОМИ)</t>
  </si>
  <si>
    <t>Выпуск (итого ИРИЗЧ), бакалавры</t>
  </si>
  <si>
    <t>выпуск (итого ИФИЖ)</t>
  </si>
  <si>
    <t>выпуск (итого ИЭП)</t>
  </si>
  <si>
    <t>выпуск (итого РФ)</t>
  </si>
  <si>
    <t>выпуск (итого ФЗФ)</t>
  </si>
  <si>
    <t>выпуск (итого ФСН)</t>
  </si>
  <si>
    <t>выпуск (итого ХФ)</t>
  </si>
  <si>
    <t>выпуск (итого ЮФ)</t>
  </si>
  <si>
    <t>выпуск (итого АФ)</t>
  </si>
  <si>
    <t>выпуск (итого ПФ)</t>
  </si>
  <si>
    <t>выпуск (итого ДФ)</t>
  </si>
  <si>
    <t>выпуск (итого БФ)</t>
  </si>
  <si>
    <t>выпуск (итого Филиалы)</t>
  </si>
  <si>
    <t xml:space="preserve">Сумма количества выпускников, планирующих продолжить обучение в бакалавриате (выпускники спо), в магистратуре (выпускники бакалавриата и специалитета) и в аспирантуре (выпускники магистратуры и аспирантуры) на момент выпуска. Расчет % планирующих продолжить обучение - количество планирующих продолжить обучение от общего количества выпускников. </t>
  </si>
  <si>
    <t>ИТОГО по вузу</t>
  </si>
  <si>
    <t>выпуск (итого по вузу)</t>
  </si>
  <si>
    <t xml:space="preserve">Расчет % - количество выпускников, планирующих продолжить обучение в магистратуре от общего количества выпускников, планирующих продолжить обучение </t>
  </si>
  <si>
    <t xml:space="preserve">Расчет % - количество выпускников, планирующих продолжить обучение в аспирантуре от общего количества выпускников, планирующих продолжить обучение </t>
  </si>
  <si>
    <r>
      <t xml:space="preserve">Расчет % планирующих продолжить обучение </t>
    </r>
    <r>
      <rPr>
        <b/>
        <sz val="14"/>
        <color theme="1"/>
        <rFont val="Times New Roman"/>
        <family val="1"/>
        <charset val="204"/>
      </rPr>
      <t>в бакалавриате</t>
    </r>
    <r>
      <rPr>
        <sz val="14"/>
        <color theme="1"/>
        <rFont val="Times New Roman"/>
        <family val="1"/>
        <charset val="204"/>
      </rPr>
      <t xml:space="preserve"> - количество выпускников, планирующих продолжить обучение в бакалавриате от количества выпускников спо</t>
    </r>
  </si>
  <si>
    <r>
      <t xml:space="preserve">Расчет % планирующих продолжить обучение </t>
    </r>
    <r>
      <rPr>
        <b/>
        <sz val="14"/>
        <color theme="1"/>
        <rFont val="Times New Roman"/>
        <family val="1"/>
        <charset val="204"/>
      </rPr>
      <t>в магистратуре</t>
    </r>
    <r>
      <rPr>
        <sz val="14"/>
        <color theme="1"/>
        <rFont val="Times New Roman"/>
        <family val="1"/>
        <charset val="204"/>
      </rPr>
      <t xml:space="preserve"> - количество выпускников, планирующих продолжить обучение в магистратуре от суммы количества выпускников бакалавриата и специалитета</t>
    </r>
  </si>
  <si>
    <r>
      <t xml:space="preserve">Расчет % планирующих продолжить обучение </t>
    </r>
    <r>
      <rPr>
        <b/>
        <sz val="14"/>
        <color theme="1"/>
        <rFont val="Times New Roman"/>
        <family val="1"/>
        <charset val="204"/>
      </rPr>
      <t>в аспирантуре</t>
    </r>
    <r>
      <rPr>
        <sz val="14"/>
        <color theme="1"/>
        <rFont val="Times New Roman"/>
        <family val="1"/>
        <charset val="204"/>
      </rPr>
      <t xml:space="preserve"> - количество выпускников, планирующих продолжить обучение в аспирантуре от суммы количества выпускников магистратуры и специалитета</t>
    </r>
  </si>
  <si>
    <t>На остальных факультетах и институтах по аналогии - расчет % - количество, планирующих поступить в бакалавриат/магистратуру/аспирантуру от количествавыпускников бакалавриата/магистратуры/аспирантуры соответственно</t>
  </si>
  <si>
    <t xml:space="preserve">Расчет % - количество выпускников, планирующих продолжить обучение в бакалавриате от общего количества выпускников, планирующих продолжить обучение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</si>
</sst>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Times New Roman"/>
      <family val="1"/>
      <charset val="204"/>
    </font>
    <font>
      <sz val="11"/>
      <color theme="9" tint="-0.249977111117893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Fill="1"/>
    <xf numFmtId="9" fontId="0" fillId="0" borderId="0" xfId="1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3" fillId="0" borderId="0" xfId="0" applyFont="1" applyFill="1"/>
    <xf numFmtId="0" fontId="15" fillId="0" borderId="0" xfId="0" applyFont="1" applyFill="1"/>
    <xf numFmtId="0" fontId="0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9" fontId="10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9" fontId="0" fillId="0" borderId="0" xfId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0" xfId="0" applyFill="1" applyBorder="1"/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9" fontId="0" fillId="0" borderId="0" xfId="1" applyFont="1" applyFill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9" fontId="0" fillId="0" borderId="0" xfId="0" applyNumberFormat="1" applyFill="1"/>
    <xf numFmtId="0" fontId="10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9" fontId="10" fillId="0" borderId="9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9" fontId="10" fillId="0" borderId="7" xfId="1" applyFont="1" applyFill="1" applyBorder="1" applyAlignment="1">
      <alignment horizontal="center" vertical="center"/>
    </xf>
    <xf numFmtId="9" fontId="0" fillId="0" borderId="0" xfId="1" applyFont="1" applyFill="1" applyBorder="1"/>
    <xf numFmtId="0" fontId="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9" fontId="17" fillId="0" borderId="0" xfId="1" applyFont="1" applyFill="1" applyAlignment="1">
      <alignment horizontal="center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9" fontId="4" fillId="2" borderId="1" xfId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center"/>
    </xf>
    <xf numFmtId="9" fontId="20" fillId="0" borderId="1" xfId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9" fontId="20" fillId="0" borderId="9" xfId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9" fontId="10" fillId="3" borderId="1" xfId="1" applyFont="1" applyFill="1" applyBorder="1" applyAlignment="1">
      <alignment horizontal="center" vertical="center"/>
    </xf>
    <xf numFmtId="1" fontId="10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/>
    </xf>
    <xf numFmtId="9" fontId="10" fillId="3" borderId="9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9" fontId="10" fillId="3" borderId="7" xfId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9" fontId="20" fillId="3" borderId="1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9" fontId="20" fillId="3" borderId="9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22" fillId="0" borderId="0" xfId="2" applyAlignment="1">
      <alignment vertical="center"/>
    </xf>
    <xf numFmtId="0" fontId="22" fillId="0" borderId="0" xfId="2" applyFill="1" applyBorder="1" applyAlignment="1">
      <alignment vertical="top"/>
    </xf>
    <xf numFmtId="9" fontId="0" fillId="0" borderId="0" xfId="0" applyNumberForma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8" fillId="3" borderId="1" xfId="0" applyFont="1" applyFill="1" applyBorder="1" applyAlignment="1">
      <alignment horizontal="left" vertical="center" wrapText="1"/>
    </xf>
    <xf numFmtId="9" fontId="20" fillId="3" borderId="1" xfId="1" applyFont="1" applyFill="1" applyBorder="1" applyAlignment="1">
      <alignment horizontal="left" vertical="center"/>
    </xf>
    <xf numFmtId="9" fontId="20" fillId="3" borderId="9" xfId="1" applyFont="1" applyFill="1" applyBorder="1" applyAlignment="1">
      <alignment horizontal="left" vertical="center"/>
    </xf>
    <xf numFmtId="9" fontId="22" fillId="3" borderId="1" xfId="2" applyNumberFormat="1" applyFill="1" applyBorder="1" applyAlignment="1">
      <alignment horizontal="center" vertical="center"/>
    </xf>
    <xf numFmtId="9" fontId="22" fillId="3" borderId="0" xfId="2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 wrapText="1"/>
    </xf>
    <xf numFmtId="9" fontId="22" fillId="2" borderId="6" xfId="2" applyNumberFormat="1" applyFill="1" applyBorder="1" applyAlignment="1">
      <alignment horizontal="left" vertical="top" wrapText="1"/>
    </xf>
    <xf numFmtId="9" fontId="22" fillId="2" borderId="13" xfId="2" applyNumberForma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 wrapText="1"/>
    </xf>
    <xf numFmtId="0" fontId="22" fillId="2" borderId="1" xfId="2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22" fillId="2" borderId="6" xfId="2" applyFill="1" applyBorder="1" applyAlignment="1">
      <alignment horizontal="center" vertical="top"/>
    </xf>
    <xf numFmtId="0" fontId="22" fillId="2" borderId="13" xfId="2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0000FF"/>
      <color rgb="FF009900"/>
      <color rgb="FFCCECFF"/>
      <color rgb="FF00CC66"/>
      <color rgb="FFCCFFCC"/>
      <color rgb="FFCCCCFF"/>
      <color rgb="FF0000CC"/>
      <color rgb="FF0033CC"/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2"/>
  <sheetViews>
    <sheetView tabSelected="1" zoomScaleNormal="100" workbookViewId="0">
      <pane ySplit="2" topLeftCell="A3" activePane="bottomLeft" state="frozen"/>
      <selection pane="bottomLeft" activeCell="L215" sqref="L215"/>
    </sheetView>
  </sheetViews>
  <sheetFormatPr defaultRowHeight="15.75" x14ac:dyDescent="0.25"/>
  <cols>
    <col min="1" max="1" width="4.85546875" style="1" customWidth="1"/>
    <col min="2" max="2" width="25.140625" style="11" customWidth="1"/>
    <col min="3" max="3" width="25" style="16" customWidth="1"/>
    <col min="4" max="4" width="17" style="17" customWidth="1"/>
    <col min="5" max="5" width="12.85546875" style="1" customWidth="1"/>
    <col min="6" max="6" width="7.42578125" style="11" customWidth="1"/>
    <col min="7" max="7" width="7.42578125" style="12" customWidth="1"/>
    <col min="8" max="8" width="8.28515625" style="11" customWidth="1"/>
    <col min="9" max="9" width="9" style="12" customWidth="1"/>
    <col min="10" max="10" width="8.28515625" style="11" customWidth="1"/>
    <col min="11" max="11" width="9.28515625" style="12" customWidth="1"/>
    <col min="12" max="12" width="8.7109375" style="11" customWidth="1"/>
    <col min="13" max="13" width="9.7109375" style="12" customWidth="1"/>
    <col min="14" max="14" width="9.42578125" style="12" customWidth="1"/>
    <col min="15" max="15" width="7.7109375" style="12" customWidth="1"/>
    <col min="16" max="16" width="10.42578125" style="18" customWidth="1"/>
    <col min="17" max="17" width="9.140625" style="19" customWidth="1"/>
    <col min="18" max="18" width="10.140625" style="11" customWidth="1"/>
    <col min="19" max="19" width="8.7109375" style="12" customWidth="1"/>
    <col min="20" max="20" width="9.140625" style="11" customWidth="1"/>
    <col min="21" max="21" width="9" style="12" customWidth="1"/>
    <col min="22" max="22" width="7" style="11" customWidth="1"/>
    <col min="23" max="23" width="8.28515625" style="12" customWidth="1"/>
    <col min="24" max="24" width="6.42578125" style="11" customWidth="1"/>
    <col min="25" max="25" width="7.7109375" style="12" customWidth="1"/>
    <col min="26" max="26" width="6" style="11" customWidth="1"/>
    <col min="27" max="27" width="6.85546875" style="12" customWidth="1"/>
    <col min="28" max="16384" width="9.140625" style="1"/>
  </cols>
  <sheetData>
    <row r="1" spans="1:27" ht="75" customHeight="1" x14ac:dyDescent="0.25">
      <c r="A1" s="93" t="s">
        <v>0</v>
      </c>
      <c r="B1" s="126" t="s">
        <v>1</v>
      </c>
      <c r="C1" s="145" t="s">
        <v>119</v>
      </c>
      <c r="D1" s="146"/>
      <c r="E1" s="147" t="s">
        <v>146</v>
      </c>
      <c r="F1" s="150" t="s">
        <v>147</v>
      </c>
      <c r="G1" s="151"/>
      <c r="H1" s="94" t="s">
        <v>103</v>
      </c>
      <c r="I1" s="94"/>
      <c r="J1" s="148" t="s">
        <v>148</v>
      </c>
      <c r="K1" s="148"/>
      <c r="L1" s="148" t="s">
        <v>149</v>
      </c>
      <c r="M1" s="148"/>
      <c r="N1" s="124" t="s">
        <v>150</v>
      </c>
      <c r="O1" s="125"/>
      <c r="P1" s="94" t="s">
        <v>153</v>
      </c>
      <c r="Q1" s="94"/>
      <c r="R1" s="94" t="s">
        <v>151</v>
      </c>
      <c r="S1" s="94"/>
      <c r="T1" s="94" t="s">
        <v>152</v>
      </c>
      <c r="U1" s="94"/>
      <c r="V1" s="149" t="s">
        <v>2</v>
      </c>
      <c r="W1" s="149"/>
      <c r="X1" s="133" t="s">
        <v>3</v>
      </c>
      <c r="Y1" s="133"/>
      <c r="Z1" s="133" t="s">
        <v>4</v>
      </c>
      <c r="AA1" s="133"/>
    </row>
    <row r="2" spans="1:27" ht="22.5" customHeight="1" x14ac:dyDescent="0.25">
      <c r="A2" s="93"/>
      <c r="B2" s="126"/>
      <c r="C2" s="145"/>
      <c r="D2" s="146"/>
      <c r="E2" s="147"/>
      <c r="F2" s="82" t="s">
        <v>5</v>
      </c>
      <c r="G2" s="42" t="s">
        <v>6</v>
      </c>
      <c r="H2" s="41" t="s">
        <v>5</v>
      </c>
      <c r="I2" s="42" t="s">
        <v>6</v>
      </c>
      <c r="J2" s="41" t="s">
        <v>5</v>
      </c>
      <c r="K2" s="42" t="s">
        <v>6</v>
      </c>
      <c r="L2" s="41" t="s">
        <v>5</v>
      </c>
      <c r="M2" s="42" t="s">
        <v>6</v>
      </c>
      <c r="N2" s="41" t="s">
        <v>5</v>
      </c>
      <c r="O2" s="42" t="s">
        <v>6</v>
      </c>
      <c r="P2" s="41" t="s">
        <v>5</v>
      </c>
      <c r="Q2" s="42" t="s">
        <v>6</v>
      </c>
      <c r="R2" s="41" t="s">
        <v>5</v>
      </c>
      <c r="S2" s="42" t="s">
        <v>6</v>
      </c>
      <c r="T2" s="41" t="s">
        <v>5</v>
      </c>
      <c r="U2" s="42" t="s">
        <v>6</v>
      </c>
      <c r="V2" s="41" t="s">
        <v>5</v>
      </c>
      <c r="W2" s="42" t="s">
        <v>6</v>
      </c>
      <c r="X2" s="41" t="s">
        <v>5</v>
      </c>
      <c r="Y2" s="42" t="s">
        <v>6</v>
      </c>
      <c r="Z2" s="41" t="s">
        <v>5</v>
      </c>
      <c r="AA2" s="42" t="s">
        <v>6</v>
      </c>
    </row>
    <row r="3" spans="1:27" ht="28.5" x14ac:dyDescent="0.25">
      <c r="A3" s="95" t="s">
        <v>68</v>
      </c>
      <c r="B3" s="134" t="s">
        <v>114</v>
      </c>
      <c r="C3" s="110" t="s">
        <v>85</v>
      </c>
      <c r="D3" s="69" t="s">
        <v>104</v>
      </c>
      <c r="E3" s="70">
        <f>E4+E5</f>
        <v>17</v>
      </c>
      <c r="F3" s="70">
        <f>F4+F5</f>
        <v>11</v>
      </c>
      <c r="G3" s="71">
        <f t="shared" ref="G3:G66" si="0">F3/E3</f>
        <v>0.6470588235294118</v>
      </c>
      <c r="H3" s="70">
        <f>H4+H5</f>
        <v>0</v>
      </c>
      <c r="I3" s="71">
        <f>H3/F3</f>
        <v>0</v>
      </c>
      <c r="J3" s="70">
        <f>J4+J5</f>
        <v>11</v>
      </c>
      <c r="K3" s="71">
        <f t="shared" ref="K3:K66" si="1">J3/F3</f>
        <v>1</v>
      </c>
      <c r="L3" s="70">
        <f>L4+L5</f>
        <v>1</v>
      </c>
      <c r="M3" s="71">
        <f t="shared" ref="M3:M66" si="2">L3/E3</f>
        <v>5.8823529411764705E-2</v>
      </c>
      <c r="N3" s="70">
        <f>R3+T3</f>
        <v>15</v>
      </c>
      <c r="O3" s="91">
        <f>N3/E3</f>
        <v>0.88235294117647056</v>
      </c>
      <c r="P3" s="70"/>
      <c r="Q3" s="70"/>
      <c r="R3" s="70">
        <v>9</v>
      </c>
      <c r="S3" s="92">
        <f>R3/N3</f>
        <v>0.6</v>
      </c>
      <c r="T3" s="70">
        <v>6</v>
      </c>
      <c r="U3" s="92">
        <f>T3/N3</f>
        <v>0.4</v>
      </c>
      <c r="V3" s="70">
        <f>V4+V5</f>
        <v>1</v>
      </c>
      <c r="W3" s="71">
        <f t="shared" ref="W3:W66" si="3">V3/E3</f>
        <v>5.8823529411764705E-2</v>
      </c>
      <c r="X3" s="70">
        <f>X4+X5</f>
        <v>0</v>
      </c>
      <c r="Y3" s="71">
        <f t="shared" ref="Y3:Y66" si="4">X3/E3</f>
        <v>0</v>
      </c>
      <c r="Z3" s="70">
        <f>Z4+Z5</f>
        <v>0</v>
      </c>
      <c r="AA3" s="71">
        <f t="shared" ref="AA3:AA66" si="5">Z3/E3</f>
        <v>0</v>
      </c>
    </row>
    <row r="4" spans="1:27" x14ac:dyDescent="0.25">
      <c r="A4" s="95"/>
      <c r="B4" s="134"/>
      <c r="C4" s="110"/>
      <c r="D4" s="49" t="s">
        <v>72</v>
      </c>
      <c r="E4" s="50">
        <v>10</v>
      </c>
      <c r="F4" s="50">
        <v>5</v>
      </c>
      <c r="G4" s="51">
        <f t="shared" si="0"/>
        <v>0.5</v>
      </c>
      <c r="H4" s="50">
        <f>F4-J4</f>
        <v>0</v>
      </c>
      <c r="I4" s="51">
        <f t="shared" ref="I4:I67" si="6">H4/F4</f>
        <v>0</v>
      </c>
      <c r="J4" s="50">
        <v>5</v>
      </c>
      <c r="K4" s="51">
        <f t="shared" si="1"/>
        <v>1</v>
      </c>
      <c r="L4" s="50">
        <v>0</v>
      </c>
      <c r="M4" s="51">
        <f t="shared" si="2"/>
        <v>0</v>
      </c>
      <c r="N4" s="50"/>
      <c r="O4" s="51"/>
      <c r="P4" s="50"/>
      <c r="Q4" s="50"/>
      <c r="R4" s="50">
        <v>9</v>
      </c>
      <c r="S4" s="91">
        <f>R4/E4</f>
        <v>0.9</v>
      </c>
      <c r="T4" s="50"/>
      <c r="U4" s="51"/>
      <c r="V4" s="50">
        <v>0</v>
      </c>
      <c r="W4" s="51">
        <f t="shared" si="3"/>
        <v>0</v>
      </c>
      <c r="X4" s="50">
        <v>0</v>
      </c>
      <c r="Y4" s="51">
        <f t="shared" si="4"/>
        <v>0</v>
      </c>
      <c r="Z4" s="50">
        <v>0</v>
      </c>
      <c r="AA4" s="51">
        <f t="shared" si="5"/>
        <v>0</v>
      </c>
    </row>
    <row r="5" spans="1:27" ht="26.25" customHeight="1" x14ac:dyDescent="0.25">
      <c r="A5" s="95"/>
      <c r="B5" s="134"/>
      <c r="C5" s="110"/>
      <c r="D5" s="49" t="s">
        <v>73</v>
      </c>
      <c r="E5" s="50">
        <v>7</v>
      </c>
      <c r="F5" s="50">
        <v>6</v>
      </c>
      <c r="G5" s="51">
        <f t="shared" si="0"/>
        <v>0.8571428571428571</v>
      </c>
      <c r="H5" s="50">
        <f>F5-J5</f>
        <v>0</v>
      </c>
      <c r="I5" s="51">
        <f t="shared" si="6"/>
        <v>0</v>
      </c>
      <c r="J5" s="50">
        <v>6</v>
      </c>
      <c r="K5" s="51">
        <f t="shared" si="1"/>
        <v>1</v>
      </c>
      <c r="L5" s="50">
        <v>1</v>
      </c>
      <c r="M5" s="51">
        <f t="shared" si="2"/>
        <v>0.14285714285714285</v>
      </c>
      <c r="N5" s="50"/>
      <c r="O5" s="51"/>
      <c r="P5" s="50"/>
      <c r="Q5" s="50"/>
      <c r="R5" s="50"/>
      <c r="S5" s="50"/>
      <c r="T5" s="50">
        <v>6</v>
      </c>
      <c r="U5" s="92">
        <f>T5/E5</f>
        <v>0.8571428571428571</v>
      </c>
      <c r="V5" s="50">
        <v>1</v>
      </c>
      <c r="W5" s="51">
        <f t="shared" si="3"/>
        <v>0.14285714285714285</v>
      </c>
      <c r="X5" s="50">
        <v>0</v>
      </c>
      <c r="Y5" s="51">
        <f t="shared" si="4"/>
        <v>0</v>
      </c>
      <c r="Z5" s="50">
        <v>0</v>
      </c>
      <c r="AA5" s="51">
        <f t="shared" si="5"/>
        <v>0</v>
      </c>
    </row>
    <row r="6" spans="1:27" x14ac:dyDescent="0.25">
      <c r="A6" s="114" t="s">
        <v>69</v>
      </c>
      <c r="B6" s="152" t="s">
        <v>115</v>
      </c>
      <c r="C6" s="153" t="s">
        <v>128</v>
      </c>
      <c r="D6" s="3" t="s">
        <v>78</v>
      </c>
      <c r="E6" s="9">
        <f t="shared" ref="E6:Z6" si="7">SUM(E7,E8)</f>
        <v>17</v>
      </c>
      <c r="F6" s="9">
        <f t="shared" si="7"/>
        <v>13</v>
      </c>
      <c r="G6" s="10">
        <f t="shared" si="0"/>
        <v>0.76470588235294112</v>
      </c>
      <c r="H6" s="9">
        <f t="shared" si="7"/>
        <v>2</v>
      </c>
      <c r="I6" s="10">
        <f t="shared" si="6"/>
        <v>0.15384615384615385</v>
      </c>
      <c r="J6" s="9">
        <f t="shared" si="7"/>
        <v>11</v>
      </c>
      <c r="K6" s="10">
        <f t="shared" si="1"/>
        <v>0.84615384615384615</v>
      </c>
      <c r="L6" s="9">
        <f>SUM(L7,L8)</f>
        <v>2</v>
      </c>
      <c r="M6" s="10">
        <f t="shared" si="2"/>
        <v>0.11764705882352941</v>
      </c>
      <c r="N6" s="9"/>
      <c r="O6" s="10"/>
      <c r="P6" s="9"/>
      <c r="Q6" s="9"/>
      <c r="R6" s="9"/>
      <c r="S6" s="10"/>
      <c r="T6" s="9"/>
      <c r="U6" s="10"/>
      <c r="V6" s="9">
        <f t="shared" si="7"/>
        <v>0</v>
      </c>
      <c r="W6" s="10">
        <f t="shared" si="3"/>
        <v>0</v>
      </c>
      <c r="X6" s="9">
        <f t="shared" si="7"/>
        <v>1</v>
      </c>
      <c r="Y6" s="10">
        <f t="shared" si="4"/>
        <v>5.8823529411764705E-2</v>
      </c>
      <c r="Z6" s="9">
        <f t="shared" si="7"/>
        <v>0</v>
      </c>
      <c r="AA6" s="10">
        <f t="shared" si="5"/>
        <v>0</v>
      </c>
    </row>
    <row r="7" spans="1:27" ht="16.5" customHeight="1" x14ac:dyDescent="0.25">
      <c r="A7" s="114"/>
      <c r="B7" s="152"/>
      <c r="C7" s="153"/>
      <c r="D7" s="3" t="s">
        <v>72</v>
      </c>
      <c r="E7" s="9">
        <v>7</v>
      </c>
      <c r="F7" s="9">
        <v>5</v>
      </c>
      <c r="G7" s="10">
        <f t="shared" si="0"/>
        <v>0.7142857142857143</v>
      </c>
      <c r="H7" s="9">
        <f t="shared" ref="H7:H33" si="8">F7-J7</f>
        <v>1</v>
      </c>
      <c r="I7" s="10">
        <f t="shared" si="6"/>
        <v>0.2</v>
      </c>
      <c r="J7" s="9">
        <v>4</v>
      </c>
      <c r="K7" s="10">
        <f t="shared" si="1"/>
        <v>0.8</v>
      </c>
      <c r="L7" s="9">
        <v>2</v>
      </c>
      <c r="M7" s="10">
        <f t="shared" si="2"/>
        <v>0.2857142857142857</v>
      </c>
      <c r="N7" s="9"/>
      <c r="O7" s="10"/>
      <c r="P7" s="9"/>
      <c r="Q7" s="9"/>
      <c r="R7" s="9">
        <v>5</v>
      </c>
      <c r="S7" s="10">
        <f>R7/E7</f>
        <v>0.7142857142857143</v>
      </c>
      <c r="T7" s="9"/>
      <c r="U7" s="9"/>
      <c r="V7" s="9">
        <v>0</v>
      </c>
      <c r="W7" s="10">
        <f t="shared" si="3"/>
        <v>0</v>
      </c>
      <c r="X7" s="9">
        <v>0</v>
      </c>
      <c r="Y7" s="10">
        <f t="shared" si="4"/>
        <v>0</v>
      </c>
      <c r="Z7" s="9">
        <v>0</v>
      </c>
      <c r="AA7" s="10">
        <f t="shared" si="5"/>
        <v>0</v>
      </c>
    </row>
    <row r="8" spans="1:27" ht="15" customHeight="1" x14ac:dyDescent="0.25">
      <c r="A8" s="114"/>
      <c r="B8" s="152"/>
      <c r="C8" s="153"/>
      <c r="D8" s="3" t="s">
        <v>73</v>
      </c>
      <c r="E8" s="9">
        <v>10</v>
      </c>
      <c r="F8" s="9">
        <v>8</v>
      </c>
      <c r="G8" s="10">
        <f t="shared" si="0"/>
        <v>0.8</v>
      </c>
      <c r="H8" s="9">
        <f t="shared" si="8"/>
        <v>1</v>
      </c>
      <c r="I8" s="10">
        <f t="shared" si="6"/>
        <v>0.125</v>
      </c>
      <c r="J8" s="9">
        <v>7</v>
      </c>
      <c r="K8" s="10">
        <f t="shared" si="1"/>
        <v>0.875</v>
      </c>
      <c r="L8" s="9">
        <v>0</v>
      </c>
      <c r="M8" s="10">
        <f t="shared" si="2"/>
        <v>0</v>
      </c>
      <c r="N8" s="9"/>
      <c r="O8" s="10"/>
      <c r="P8" s="9"/>
      <c r="Q8" s="9"/>
      <c r="R8" s="9"/>
      <c r="S8" s="9"/>
      <c r="T8" s="9">
        <v>1</v>
      </c>
      <c r="U8" s="10">
        <f>T8/E8</f>
        <v>0.1</v>
      </c>
      <c r="V8" s="9">
        <v>0</v>
      </c>
      <c r="W8" s="10">
        <f t="shared" si="3"/>
        <v>0</v>
      </c>
      <c r="X8" s="9">
        <v>1</v>
      </c>
      <c r="Y8" s="10">
        <f t="shared" si="4"/>
        <v>0.1</v>
      </c>
      <c r="Z8" s="9">
        <v>0</v>
      </c>
      <c r="AA8" s="10">
        <f t="shared" si="5"/>
        <v>0</v>
      </c>
    </row>
    <row r="9" spans="1:27" x14ac:dyDescent="0.25">
      <c r="A9" s="114"/>
      <c r="B9" s="152"/>
      <c r="C9" s="153" t="s">
        <v>129</v>
      </c>
      <c r="D9" s="3" t="s">
        <v>78</v>
      </c>
      <c r="E9" s="9">
        <f t="shared" ref="E9:Z9" si="9">SUM(E10,E11)</f>
        <v>123</v>
      </c>
      <c r="F9" s="9">
        <f t="shared" si="9"/>
        <v>68</v>
      </c>
      <c r="G9" s="10">
        <f t="shared" si="0"/>
        <v>0.55284552845528456</v>
      </c>
      <c r="H9" s="9">
        <f t="shared" si="9"/>
        <v>12</v>
      </c>
      <c r="I9" s="10">
        <f t="shared" si="6"/>
        <v>0.17647058823529413</v>
      </c>
      <c r="J9" s="9">
        <f t="shared" si="9"/>
        <v>56</v>
      </c>
      <c r="K9" s="10">
        <f t="shared" si="1"/>
        <v>0.82352941176470584</v>
      </c>
      <c r="L9" s="9">
        <f t="shared" si="9"/>
        <v>6</v>
      </c>
      <c r="M9" s="10">
        <f t="shared" si="2"/>
        <v>4.878048780487805E-2</v>
      </c>
      <c r="N9" s="9"/>
      <c r="O9" s="10"/>
      <c r="P9" s="9"/>
      <c r="Q9" s="9"/>
      <c r="R9" s="9"/>
      <c r="S9" s="10"/>
      <c r="T9" s="9"/>
      <c r="U9" s="10"/>
      <c r="V9" s="9">
        <f t="shared" si="9"/>
        <v>5</v>
      </c>
      <c r="W9" s="10">
        <f t="shared" si="3"/>
        <v>4.065040650406504E-2</v>
      </c>
      <c r="X9" s="9">
        <f t="shared" si="9"/>
        <v>1</v>
      </c>
      <c r="Y9" s="10">
        <f t="shared" si="4"/>
        <v>8.130081300813009E-3</v>
      </c>
      <c r="Z9" s="9">
        <f t="shared" si="9"/>
        <v>0</v>
      </c>
      <c r="AA9" s="10">
        <f t="shared" si="5"/>
        <v>0</v>
      </c>
    </row>
    <row r="10" spans="1:27" x14ac:dyDescent="0.25">
      <c r="A10" s="114"/>
      <c r="B10" s="152"/>
      <c r="C10" s="153"/>
      <c r="D10" s="3" t="s">
        <v>72</v>
      </c>
      <c r="E10" s="9">
        <v>66</v>
      </c>
      <c r="F10" s="9">
        <v>27</v>
      </c>
      <c r="G10" s="10">
        <f t="shared" si="0"/>
        <v>0.40909090909090912</v>
      </c>
      <c r="H10" s="9">
        <f t="shared" si="8"/>
        <v>10</v>
      </c>
      <c r="I10" s="10">
        <f t="shared" si="6"/>
        <v>0.37037037037037035</v>
      </c>
      <c r="J10" s="9">
        <v>17</v>
      </c>
      <c r="K10" s="10">
        <f t="shared" si="1"/>
        <v>0.62962962962962965</v>
      </c>
      <c r="L10" s="9">
        <v>4</v>
      </c>
      <c r="M10" s="10">
        <f t="shared" si="2"/>
        <v>6.0606060606060608E-2</v>
      </c>
      <c r="N10" s="9"/>
      <c r="O10" s="10"/>
      <c r="P10" s="9"/>
      <c r="Q10" s="9"/>
      <c r="R10" s="9">
        <v>56</v>
      </c>
      <c r="S10" s="10">
        <f>R10/E10</f>
        <v>0.84848484848484851</v>
      </c>
      <c r="T10" s="9"/>
      <c r="U10" s="9"/>
      <c r="V10" s="9">
        <v>3</v>
      </c>
      <c r="W10" s="10">
        <f t="shared" si="3"/>
        <v>4.5454545454545456E-2</v>
      </c>
      <c r="X10" s="9">
        <v>1</v>
      </c>
      <c r="Y10" s="10">
        <f t="shared" si="4"/>
        <v>1.5151515151515152E-2</v>
      </c>
      <c r="Z10" s="9">
        <v>0</v>
      </c>
      <c r="AA10" s="10">
        <f t="shared" si="5"/>
        <v>0</v>
      </c>
    </row>
    <row r="11" spans="1:27" x14ac:dyDescent="0.25">
      <c r="A11" s="114"/>
      <c r="B11" s="152"/>
      <c r="C11" s="153"/>
      <c r="D11" s="3" t="s">
        <v>73</v>
      </c>
      <c r="E11" s="9">
        <v>57</v>
      </c>
      <c r="F11" s="9">
        <v>41</v>
      </c>
      <c r="G11" s="10">
        <f t="shared" si="0"/>
        <v>0.7192982456140351</v>
      </c>
      <c r="H11" s="9">
        <f t="shared" si="8"/>
        <v>2</v>
      </c>
      <c r="I11" s="10">
        <f t="shared" si="6"/>
        <v>4.878048780487805E-2</v>
      </c>
      <c r="J11" s="9">
        <v>39</v>
      </c>
      <c r="K11" s="10">
        <f t="shared" si="1"/>
        <v>0.95121951219512191</v>
      </c>
      <c r="L11" s="9">
        <v>2</v>
      </c>
      <c r="M11" s="10">
        <f t="shared" si="2"/>
        <v>3.5087719298245612E-2</v>
      </c>
      <c r="N11" s="9"/>
      <c r="O11" s="10"/>
      <c r="P11" s="9"/>
      <c r="Q11" s="9"/>
      <c r="R11" s="9"/>
      <c r="S11" s="9"/>
      <c r="T11" s="9">
        <v>17</v>
      </c>
      <c r="U11" s="10">
        <f>T11/E11</f>
        <v>0.2982456140350877</v>
      </c>
      <c r="V11" s="9">
        <v>2</v>
      </c>
      <c r="W11" s="10">
        <f t="shared" si="3"/>
        <v>3.5087719298245612E-2</v>
      </c>
      <c r="X11" s="9">
        <v>0</v>
      </c>
      <c r="Y11" s="10">
        <f t="shared" si="4"/>
        <v>0</v>
      </c>
      <c r="Z11" s="9">
        <v>0</v>
      </c>
      <c r="AA11" s="10">
        <f t="shared" si="5"/>
        <v>0</v>
      </c>
    </row>
    <row r="12" spans="1:27" ht="28.5" x14ac:dyDescent="0.25">
      <c r="A12" s="114"/>
      <c r="B12" s="152"/>
      <c r="C12" s="122" t="s">
        <v>141</v>
      </c>
      <c r="D12" s="26" t="s">
        <v>154</v>
      </c>
      <c r="E12" s="43">
        <f>E13+E14</f>
        <v>140</v>
      </c>
      <c r="F12" s="43">
        <f>F13+F14</f>
        <v>81</v>
      </c>
      <c r="G12" s="44">
        <f t="shared" si="0"/>
        <v>0.57857142857142863</v>
      </c>
      <c r="H12" s="43">
        <f>H13+H14</f>
        <v>14</v>
      </c>
      <c r="I12" s="44">
        <f t="shared" si="6"/>
        <v>0.1728395061728395</v>
      </c>
      <c r="J12" s="43">
        <f>J13+J14</f>
        <v>67</v>
      </c>
      <c r="K12" s="44">
        <f t="shared" si="1"/>
        <v>0.8271604938271605</v>
      </c>
      <c r="L12" s="43">
        <f>L13+L14</f>
        <v>8</v>
      </c>
      <c r="M12" s="44">
        <f t="shared" si="2"/>
        <v>5.7142857142857141E-2</v>
      </c>
      <c r="N12" s="43">
        <f>R12+T12</f>
        <v>79</v>
      </c>
      <c r="O12" s="44">
        <f>N12/E12</f>
        <v>0.56428571428571428</v>
      </c>
      <c r="P12" s="43"/>
      <c r="Q12" s="43"/>
      <c r="R12" s="43">
        <v>61</v>
      </c>
      <c r="S12" s="44">
        <f>R12/N12</f>
        <v>0.77215189873417722</v>
      </c>
      <c r="T12" s="43">
        <v>18</v>
      </c>
      <c r="U12" s="44">
        <f>T12/N12</f>
        <v>0.22784810126582278</v>
      </c>
      <c r="V12" s="43">
        <f>V13+V14</f>
        <v>5</v>
      </c>
      <c r="W12" s="44">
        <f t="shared" si="3"/>
        <v>3.5714285714285712E-2</v>
      </c>
      <c r="X12" s="43">
        <f>X13+X14</f>
        <v>2</v>
      </c>
      <c r="Y12" s="44">
        <f t="shared" si="4"/>
        <v>1.4285714285714285E-2</v>
      </c>
      <c r="Z12" s="43">
        <f>Z13+Z14</f>
        <v>0</v>
      </c>
      <c r="AA12" s="44">
        <f t="shared" si="5"/>
        <v>0</v>
      </c>
    </row>
    <row r="13" spans="1:27" x14ac:dyDescent="0.25">
      <c r="A13" s="114"/>
      <c r="B13" s="152"/>
      <c r="C13" s="122"/>
      <c r="D13" s="3" t="s">
        <v>72</v>
      </c>
      <c r="E13" s="9">
        <f t="shared" ref="E13:H14" si="10">SUM(E7,E10)</f>
        <v>73</v>
      </c>
      <c r="F13" s="9">
        <f t="shared" si="10"/>
        <v>32</v>
      </c>
      <c r="G13" s="10">
        <f t="shared" si="0"/>
        <v>0.43835616438356162</v>
      </c>
      <c r="H13" s="9">
        <f t="shared" si="10"/>
        <v>11</v>
      </c>
      <c r="I13" s="10">
        <f t="shared" si="6"/>
        <v>0.34375</v>
      </c>
      <c r="J13" s="9">
        <f t="shared" ref="J13:Z13" si="11">SUM(J7,J10)</f>
        <v>21</v>
      </c>
      <c r="K13" s="10">
        <f t="shared" si="1"/>
        <v>0.65625</v>
      </c>
      <c r="L13" s="9">
        <f>SUM(L7,L10)</f>
        <v>6</v>
      </c>
      <c r="M13" s="10">
        <f t="shared" si="2"/>
        <v>8.2191780821917804E-2</v>
      </c>
      <c r="N13" s="9"/>
      <c r="O13" s="10"/>
      <c r="P13" s="9"/>
      <c r="Q13" s="9"/>
      <c r="R13" s="9">
        <f t="shared" si="11"/>
        <v>61</v>
      </c>
      <c r="S13" s="10">
        <f>R13/E13</f>
        <v>0.83561643835616439</v>
      </c>
      <c r="T13" s="9"/>
      <c r="U13" s="9"/>
      <c r="V13" s="9">
        <f t="shared" si="11"/>
        <v>3</v>
      </c>
      <c r="W13" s="10">
        <f t="shared" si="3"/>
        <v>4.1095890410958902E-2</v>
      </c>
      <c r="X13" s="9">
        <f t="shared" si="11"/>
        <v>1</v>
      </c>
      <c r="Y13" s="10">
        <f t="shared" si="4"/>
        <v>1.3698630136986301E-2</v>
      </c>
      <c r="Z13" s="9">
        <f t="shared" si="11"/>
        <v>0</v>
      </c>
      <c r="AA13" s="10">
        <f t="shared" si="5"/>
        <v>0</v>
      </c>
    </row>
    <row r="14" spans="1:27" x14ac:dyDescent="0.25">
      <c r="A14" s="114"/>
      <c r="B14" s="152"/>
      <c r="C14" s="122"/>
      <c r="D14" s="3" t="s">
        <v>73</v>
      </c>
      <c r="E14" s="9">
        <f t="shared" si="10"/>
        <v>67</v>
      </c>
      <c r="F14" s="9">
        <f t="shared" si="10"/>
        <v>49</v>
      </c>
      <c r="G14" s="10">
        <f t="shared" si="0"/>
        <v>0.73134328358208955</v>
      </c>
      <c r="H14" s="9">
        <f t="shared" si="10"/>
        <v>3</v>
      </c>
      <c r="I14" s="10">
        <f t="shared" si="6"/>
        <v>6.1224489795918366E-2</v>
      </c>
      <c r="J14" s="9">
        <f t="shared" ref="J14:Z14" si="12">SUM(J8,J11)</f>
        <v>46</v>
      </c>
      <c r="K14" s="10">
        <f t="shared" si="1"/>
        <v>0.93877551020408168</v>
      </c>
      <c r="L14" s="9">
        <f>SUM(L8,L11)</f>
        <v>2</v>
      </c>
      <c r="M14" s="10">
        <f t="shared" si="2"/>
        <v>2.9850746268656716E-2</v>
      </c>
      <c r="N14" s="9"/>
      <c r="O14" s="10"/>
      <c r="P14" s="9"/>
      <c r="Q14" s="9"/>
      <c r="R14" s="9"/>
      <c r="S14" s="9"/>
      <c r="T14" s="9">
        <f t="shared" si="12"/>
        <v>18</v>
      </c>
      <c r="U14" s="10">
        <f>T14/E14</f>
        <v>0.26865671641791045</v>
      </c>
      <c r="V14" s="9">
        <f t="shared" si="12"/>
        <v>2</v>
      </c>
      <c r="W14" s="10">
        <f t="shared" si="3"/>
        <v>2.9850746268656716E-2</v>
      </c>
      <c r="X14" s="9">
        <f t="shared" si="12"/>
        <v>1</v>
      </c>
      <c r="Y14" s="10">
        <f t="shared" si="4"/>
        <v>1.4925373134328358E-2</v>
      </c>
      <c r="Z14" s="9">
        <f t="shared" si="12"/>
        <v>0</v>
      </c>
      <c r="AA14" s="10">
        <f t="shared" si="5"/>
        <v>0</v>
      </c>
    </row>
    <row r="15" spans="1:27" ht="24.75" customHeight="1" x14ac:dyDescent="0.25">
      <c r="A15" s="115" t="s">
        <v>70</v>
      </c>
      <c r="B15" s="134" t="s">
        <v>116</v>
      </c>
      <c r="C15" s="110" t="s">
        <v>8</v>
      </c>
      <c r="D15" s="49" t="s">
        <v>78</v>
      </c>
      <c r="E15" s="50">
        <f t="shared" ref="E15:J15" si="13">SUM(E16,E17)</f>
        <v>18</v>
      </c>
      <c r="F15" s="50">
        <f t="shared" si="13"/>
        <v>15</v>
      </c>
      <c r="G15" s="51">
        <f t="shared" si="0"/>
        <v>0.83333333333333337</v>
      </c>
      <c r="H15" s="50">
        <f t="shared" si="13"/>
        <v>1</v>
      </c>
      <c r="I15" s="51">
        <f t="shared" si="6"/>
        <v>6.6666666666666666E-2</v>
      </c>
      <c r="J15" s="50">
        <f t="shared" si="13"/>
        <v>14</v>
      </c>
      <c r="K15" s="51">
        <f t="shared" si="1"/>
        <v>0.93333333333333335</v>
      </c>
      <c r="L15" s="50">
        <f>L16+L17</f>
        <v>1</v>
      </c>
      <c r="M15" s="51">
        <f t="shared" si="2"/>
        <v>5.5555555555555552E-2</v>
      </c>
      <c r="N15" s="50"/>
      <c r="O15" s="51"/>
      <c r="P15" s="50"/>
      <c r="Q15" s="50"/>
      <c r="R15" s="50"/>
      <c r="S15" s="51"/>
      <c r="T15" s="52"/>
      <c r="U15" s="51"/>
      <c r="V15" s="50">
        <f>V16+V17</f>
        <v>2</v>
      </c>
      <c r="W15" s="51">
        <f t="shared" si="3"/>
        <v>0.1111111111111111</v>
      </c>
      <c r="X15" s="50">
        <f>X16+X17</f>
        <v>0</v>
      </c>
      <c r="Y15" s="51">
        <f t="shared" si="4"/>
        <v>0</v>
      </c>
      <c r="Z15" s="50">
        <f>Z16+Z17</f>
        <v>0</v>
      </c>
      <c r="AA15" s="51">
        <f t="shared" si="5"/>
        <v>0</v>
      </c>
    </row>
    <row r="16" spans="1:27" ht="17.25" customHeight="1" x14ac:dyDescent="0.25">
      <c r="A16" s="115"/>
      <c r="B16" s="134"/>
      <c r="C16" s="110"/>
      <c r="D16" s="49" t="s">
        <v>72</v>
      </c>
      <c r="E16" s="50">
        <v>9</v>
      </c>
      <c r="F16" s="50">
        <v>7</v>
      </c>
      <c r="G16" s="51">
        <f t="shared" si="0"/>
        <v>0.77777777777777779</v>
      </c>
      <c r="H16" s="50">
        <f t="shared" si="8"/>
        <v>1</v>
      </c>
      <c r="I16" s="51">
        <f t="shared" si="6"/>
        <v>0.14285714285714285</v>
      </c>
      <c r="J16" s="50">
        <v>6</v>
      </c>
      <c r="K16" s="51">
        <f t="shared" si="1"/>
        <v>0.8571428571428571</v>
      </c>
      <c r="L16" s="50">
        <v>1</v>
      </c>
      <c r="M16" s="51">
        <f t="shared" si="2"/>
        <v>0.1111111111111111</v>
      </c>
      <c r="N16" s="50"/>
      <c r="O16" s="51"/>
      <c r="P16" s="50"/>
      <c r="Q16" s="50"/>
      <c r="R16" s="50">
        <v>3</v>
      </c>
      <c r="S16" s="51">
        <f>R16/E16</f>
        <v>0.33333333333333331</v>
      </c>
      <c r="T16" s="51"/>
      <c r="U16" s="51"/>
      <c r="V16" s="50">
        <v>1</v>
      </c>
      <c r="W16" s="51">
        <f t="shared" si="3"/>
        <v>0.1111111111111111</v>
      </c>
      <c r="X16" s="50">
        <v>0</v>
      </c>
      <c r="Y16" s="51">
        <f t="shared" si="4"/>
        <v>0</v>
      </c>
      <c r="Z16" s="50">
        <v>0</v>
      </c>
      <c r="AA16" s="51">
        <f t="shared" si="5"/>
        <v>0</v>
      </c>
    </row>
    <row r="17" spans="1:27" ht="15.75" customHeight="1" x14ac:dyDescent="0.25">
      <c r="A17" s="115"/>
      <c r="B17" s="134"/>
      <c r="C17" s="110"/>
      <c r="D17" s="49" t="s">
        <v>73</v>
      </c>
      <c r="E17" s="50">
        <v>9</v>
      </c>
      <c r="F17" s="50">
        <v>8</v>
      </c>
      <c r="G17" s="51">
        <f t="shared" si="0"/>
        <v>0.88888888888888884</v>
      </c>
      <c r="H17" s="50">
        <f t="shared" si="8"/>
        <v>0</v>
      </c>
      <c r="I17" s="51">
        <f t="shared" si="6"/>
        <v>0</v>
      </c>
      <c r="J17" s="50">
        <v>8</v>
      </c>
      <c r="K17" s="51">
        <f t="shared" si="1"/>
        <v>1</v>
      </c>
      <c r="L17" s="50">
        <v>0</v>
      </c>
      <c r="M17" s="51">
        <f t="shared" si="2"/>
        <v>0</v>
      </c>
      <c r="N17" s="50"/>
      <c r="O17" s="51"/>
      <c r="P17" s="50"/>
      <c r="Q17" s="50"/>
      <c r="R17" s="50"/>
      <c r="S17" s="50"/>
      <c r="T17" s="50">
        <v>3</v>
      </c>
      <c r="U17" s="51">
        <f>T17/E17</f>
        <v>0.33333333333333331</v>
      </c>
      <c r="V17" s="50">
        <v>1</v>
      </c>
      <c r="W17" s="51">
        <f t="shared" si="3"/>
        <v>0.1111111111111111</v>
      </c>
      <c r="X17" s="50">
        <v>0</v>
      </c>
      <c r="Y17" s="51">
        <f t="shared" si="4"/>
        <v>0</v>
      </c>
      <c r="Z17" s="50">
        <v>0</v>
      </c>
      <c r="AA17" s="51">
        <f t="shared" si="5"/>
        <v>0</v>
      </c>
    </row>
    <row r="18" spans="1:27" ht="15.75" customHeight="1" x14ac:dyDescent="0.25">
      <c r="A18" s="115"/>
      <c r="B18" s="134"/>
      <c r="C18" s="110" t="s">
        <v>9</v>
      </c>
      <c r="D18" s="49" t="s">
        <v>78</v>
      </c>
      <c r="E18" s="50">
        <f t="shared" ref="E18:J18" si="14">SUM(E19,E20)</f>
        <v>107</v>
      </c>
      <c r="F18" s="50">
        <f t="shared" si="14"/>
        <v>95</v>
      </c>
      <c r="G18" s="51">
        <f t="shared" si="0"/>
        <v>0.88785046728971961</v>
      </c>
      <c r="H18" s="50">
        <f t="shared" si="14"/>
        <v>22</v>
      </c>
      <c r="I18" s="51">
        <f t="shared" si="6"/>
        <v>0.23157894736842105</v>
      </c>
      <c r="J18" s="50">
        <f t="shared" si="14"/>
        <v>73</v>
      </c>
      <c r="K18" s="51">
        <f t="shared" si="1"/>
        <v>0.76842105263157889</v>
      </c>
      <c r="L18" s="50">
        <f>L19+L20</f>
        <v>0</v>
      </c>
      <c r="M18" s="51">
        <f t="shared" si="2"/>
        <v>0</v>
      </c>
      <c r="N18" s="50"/>
      <c r="O18" s="51"/>
      <c r="P18" s="50"/>
      <c r="Q18" s="50"/>
      <c r="R18" s="50"/>
      <c r="S18" s="51"/>
      <c r="T18" s="50"/>
      <c r="U18" s="51"/>
      <c r="V18" s="50">
        <f>V19+V20</f>
        <v>2</v>
      </c>
      <c r="W18" s="51">
        <f t="shared" si="3"/>
        <v>1.8691588785046728E-2</v>
      </c>
      <c r="X18" s="50">
        <f>X19+X20</f>
        <v>2</v>
      </c>
      <c r="Y18" s="51">
        <f t="shared" si="4"/>
        <v>1.8691588785046728E-2</v>
      </c>
      <c r="Z18" s="50">
        <f>Z19+Z20</f>
        <v>0</v>
      </c>
      <c r="AA18" s="51">
        <f t="shared" si="5"/>
        <v>0</v>
      </c>
    </row>
    <row r="19" spans="1:27" ht="15.75" customHeight="1" x14ac:dyDescent="0.25">
      <c r="A19" s="115"/>
      <c r="B19" s="134"/>
      <c r="C19" s="110"/>
      <c r="D19" s="49" t="s">
        <v>72</v>
      </c>
      <c r="E19" s="50">
        <v>61</v>
      </c>
      <c r="F19" s="50">
        <v>51</v>
      </c>
      <c r="G19" s="51">
        <f t="shared" si="0"/>
        <v>0.83606557377049184</v>
      </c>
      <c r="H19" s="50">
        <f t="shared" si="8"/>
        <v>19</v>
      </c>
      <c r="I19" s="51">
        <f t="shared" si="6"/>
        <v>0.37254901960784315</v>
      </c>
      <c r="J19" s="50">
        <v>32</v>
      </c>
      <c r="K19" s="51">
        <f t="shared" si="1"/>
        <v>0.62745098039215685</v>
      </c>
      <c r="L19" s="50">
        <v>0</v>
      </c>
      <c r="M19" s="51">
        <f t="shared" si="2"/>
        <v>0</v>
      </c>
      <c r="N19" s="50"/>
      <c r="O19" s="51"/>
      <c r="P19" s="50"/>
      <c r="Q19" s="50"/>
      <c r="R19" s="50">
        <v>50</v>
      </c>
      <c r="S19" s="51">
        <f>R19/E19</f>
        <v>0.81967213114754101</v>
      </c>
      <c r="T19" s="50"/>
      <c r="U19" s="50"/>
      <c r="V19" s="50">
        <v>1</v>
      </c>
      <c r="W19" s="51">
        <f t="shared" si="3"/>
        <v>1.6393442622950821E-2</v>
      </c>
      <c r="X19" s="50">
        <v>0</v>
      </c>
      <c r="Y19" s="51">
        <f t="shared" si="4"/>
        <v>0</v>
      </c>
      <c r="Z19" s="50">
        <v>0</v>
      </c>
      <c r="AA19" s="51">
        <f t="shared" si="5"/>
        <v>0</v>
      </c>
    </row>
    <row r="20" spans="1:27" ht="22.5" customHeight="1" x14ac:dyDescent="0.25">
      <c r="A20" s="115"/>
      <c r="B20" s="134"/>
      <c r="C20" s="110"/>
      <c r="D20" s="49" t="s">
        <v>73</v>
      </c>
      <c r="E20" s="50">
        <v>46</v>
      </c>
      <c r="F20" s="50">
        <v>44</v>
      </c>
      <c r="G20" s="51">
        <f t="shared" si="0"/>
        <v>0.95652173913043481</v>
      </c>
      <c r="H20" s="50">
        <f t="shared" si="8"/>
        <v>3</v>
      </c>
      <c r="I20" s="51">
        <f t="shared" si="6"/>
        <v>6.8181818181818177E-2</v>
      </c>
      <c r="J20" s="50">
        <v>41</v>
      </c>
      <c r="K20" s="51">
        <f t="shared" si="1"/>
        <v>0.93181818181818177</v>
      </c>
      <c r="L20" s="50">
        <v>0</v>
      </c>
      <c r="M20" s="51">
        <f t="shared" si="2"/>
        <v>0</v>
      </c>
      <c r="N20" s="50"/>
      <c r="O20" s="51"/>
      <c r="P20" s="50"/>
      <c r="Q20" s="50"/>
      <c r="R20" s="50"/>
      <c r="S20" s="50"/>
      <c r="T20" s="50">
        <v>8</v>
      </c>
      <c r="U20" s="51">
        <f>T20/E20</f>
        <v>0.17391304347826086</v>
      </c>
      <c r="V20" s="50">
        <v>1</v>
      </c>
      <c r="W20" s="51">
        <f t="shared" si="3"/>
        <v>2.1739130434782608E-2</v>
      </c>
      <c r="X20" s="50">
        <v>2</v>
      </c>
      <c r="Y20" s="51">
        <f t="shared" si="4"/>
        <v>4.3478260869565216E-2</v>
      </c>
      <c r="Z20" s="50">
        <v>0</v>
      </c>
      <c r="AA20" s="51">
        <f t="shared" si="5"/>
        <v>0</v>
      </c>
    </row>
    <row r="21" spans="1:27" ht="15.75" customHeight="1" x14ac:dyDescent="0.25">
      <c r="A21" s="115"/>
      <c r="B21" s="134"/>
      <c r="C21" s="110" t="s">
        <v>10</v>
      </c>
      <c r="D21" s="49" t="s">
        <v>78</v>
      </c>
      <c r="E21" s="50">
        <f t="shared" ref="E21:H21" si="15">SUM(E22,E23)</f>
        <v>18</v>
      </c>
      <c r="F21" s="50">
        <f t="shared" si="15"/>
        <v>14</v>
      </c>
      <c r="G21" s="51">
        <f t="shared" si="0"/>
        <v>0.77777777777777779</v>
      </c>
      <c r="H21" s="50">
        <f t="shared" si="15"/>
        <v>2</v>
      </c>
      <c r="I21" s="51">
        <f t="shared" si="6"/>
        <v>0.14285714285714285</v>
      </c>
      <c r="J21" s="50">
        <f t="shared" ref="J21" si="16">SUM(J22,J23)</f>
        <v>12</v>
      </c>
      <c r="K21" s="51">
        <f t="shared" si="1"/>
        <v>0.8571428571428571</v>
      </c>
      <c r="L21" s="50">
        <f>L22+L23</f>
        <v>0</v>
      </c>
      <c r="M21" s="51">
        <f t="shared" si="2"/>
        <v>0</v>
      </c>
      <c r="N21" s="50"/>
      <c r="O21" s="51"/>
      <c r="P21" s="50"/>
      <c r="Q21" s="50"/>
      <c r="R21" s="50"/>
      <c r="S21" s="51"/>
      <c r="T21" s="50"/>
      <c r="U21" s="51"/>
      <c r="V21" s="50">
        <f>V22+V23</f>
        <v>3</v>
      </c>
      <c r="W21" s="51">
        <f t="shared" si="3"/>
        <v>0.16666666666666666</v>
      </c>
      <c r="X21" s="50">
        <f>X22+X23</f>
        <v>0</v>
      </c>
      <c r="Y21" s="51">
        <f t="shared" si="4"/>
        <v>0</v>
      </c>
      <c r="Z21" s="50">
        <f>Z22+Z23</f>
        <v>0</v>
      </c>
      <c r="AA21" s="51">
        <f t="shared" si="5"/>
        <v>0</v>
      </c>
    </row>
    <row r="22" spans="1:27" ht="15.75" customHeight="1" x14ac:dyDescent="0.25">
      <c r="A22" s="115"/>
      <c r="B22" s="134"/>
      <c r="C22" s="110"/>
      <c r="D22" s="49" t="s">
        <v>72</v>
      </c>
      <c r="E22" s="50">
        <v>10</v>
      </c>
      <c r="F22" s="50">
        <v>8</v>
      </c>
      <c r="G22" s="51">
        <f t="shared" si="0"/>
        <v>0.8</v>
      </c>
      <c r="H22" s="50">
        <f t="shared" si="8"/>
        <v>1</v>
      </c>
      <c r="I22" s="51">
        <f t="shared" si="6"/>
        <v>0.125</v>
      </c>
      <c r="J22" s="50">
        <v>7</v>
      </c>
      <c r="K22" s="51">
        <f t="shared" si="1"/>
        <v>0.875</v>
      </c>
      <c r="L22" s="50">
        <v>0</v>
      </c>
      <c r="M22" s="51">
        <f t="shared" si="2"/>
        <v>0</v>
      </c>
      <c r="N22" s="50"/>
      <c r="O22" s="51"/>
      <c r="P22" s="50"/>
      <c r="Q22" s="50"/>
      <c r="R22" s="50">
        <v>9</v>
      </c>
      <c r="S22" s="51">
        <f>R22/E22</f>
        <v>0.9</v>
      </c>
      <c r="T22" s="50"/>
      <c r="U22" s="50"/>
      <c r="V22" s="50">
        <v>2</v>
      </c>
      <c r="W22" s="51">
        <f t="shared" si="3"/>
        <v>0.2</v>
      </c>
      <c r="X22" s="50">
        <v>0</v>
      </c>
      <c r="Y22" s="51">
        <f t="shared" si="4"/>
        <v>0</v>
      </c>
      <c r="Z22" s="50">
        <v>0</v>
      </c>
      <c r="AA22" s="51">
        <f t="shared" si="5"/>
        <v>0</v>
      </c>
    </row>
    <row r="23" spans="1:27" ht="19.5" customHeight="1" x14ac:dyDescent="0.25">
      <c r="A23" s="115"/>
      <c r="B23" s="134"/>
      <c r="C23" s="110"/>
      <c r="D23" s="49" t="s">
        <v>73</v>
      </c>
      <c r="E23" s="50">
        <v>8</v>
      </c>
      <c r="F23" s="50">
        <v>6</v>
      </c>
      <c r="G23" s="51">
        <f t="shared" si="0"/>
        <v>0.75</v>
      </c>
      <c r="H23" s="50">
        <f t="shared" si="8"/>
        <v>1</v>
      </c>
      <c r="I23" s="51">
        <f t="shared" si="6"/>
        <v>0.16666666666666666</v>
      </c>
      <c r="J23" s="50">
        <v>5</v>
      </c>
      <c r="K23" s="51">
        <f t="shared" si="1"/>
        <v>0.83333333333333337</v>
      </c>
      <c r="L23" s="50">
        <v>0</v>
      </c>
      <c r="M23" s="51">
        <f t="shared" si="2"/>
        <v>0</v>
      </c>
      <c r="N23" s="50"/>
      <c r="O23" s="51"/>
      <c r="P23" s="50"/>
      <c r="Q23" s="50"/>
      <c r="R23" s="50"/>
      <c r="S23" s="50"/>
      <c r="T23" s="50">
        <v>1</v>
      </c>
      <c r="U23" s="51">
        <f>T23/E23</f>
        <v>0.125</v>
      </c>
      <c r="V23" s="50">
        <v>1</v>
      </c>
      <c r="W23" s="51">
        <f t="shared" si="3"/>
        <v>0.125</v>
      </c>
      <c r="X23" s="50">
        <v>0</v>
      </c>
      <c r="Y23" s="51">
        <f t="shared" si="4"/>
        <v>0</v>
      </c>
      <c r="Z23" s="50">
        <v>0</v>
      </c>
      <c r="AA23" s="51">
        <f t="shared" si="5"/>
        <v>0</v>
      </c>
    </row>
    <row r="24" spans="1:27" ht="18" customHeight="1" x14ac:dyDescent="0.25">
      <c r="A24" s="115"/>
      <c r="B24" s="134"/>
      <c r="C24" s="110" t="s">
        <v>11</v>
      </c>
      <c r="D24" s="49" t="s">
        <v>78</v>
      </c>
      <c r="E24" s="50">
        <f t="shared" ref="E24:H24" si="17">SUM(E25,E26)</f>
        <v>18</v>
      </c>
      <c r="F24" s="50">
        <f t="shared" si="17"/>
        <v>17</v>
      </c>
      <c r="G24" s="51">
        <f t="shared" si="0"/>
        <v>0.94444444444444442</v>
      </c>
      <c r="H24" s="50">
        <f t="shared" si="17"/>
        <v>2</v>
      </c>
      <c r="I24" s="51">
        <f t="shared" si="6"/>
        <v>0.11764705882352941</v>
      </c>
      <c r="J24" s="50">
        <f t="shared" ref="J24" si="18">SUM(J25,J26)</f>
        <v>15</v>
      </c>
      <c r="K24" s="51">
        <f t="shared" si="1"/>
        <v>0.88235294117647056</v>
      </c>
      <c r="L24" s="50">
        <f>L25+L26</f>
        <v>2</v>
      </c>
      <c r="M24" s="51">
        <f t="shared" si="2"/>
        <v>0.1111111111111111</v>
      </c>
      <c r="N24" s="50"/>
      <c r="O24" s="51"/>
      <c r="P24" s="50"/>
      <c r="Q24" s="50"/>
      <c r="R24" s="50"/>
      <c r="S24" s="51"/>
      <c r="T24" s="50"/>
      <c r="U24" s="51"/>
      <c r="V24" s="50">
        <f>V25+V26</f>
        <v>0</v>
      </c>
      <c r="W24" s="51">
        <f t="shared" si="3"/>
        <v>0</v>
      </c>
      <c r="X24" s="50">
        <f>X25+X26</f>
        <v>0</v>
      </c>
      <c r="Y24" s="51">
        <f t="shared" si="4"/>
        <v>0</v>
      </c>
      <c r="Z24" s="50">
        <f>Z25+Z26</f>
        <v>0</v>
      </c>
      <c r="AA24" s="51">
        <f t="shared" si="5"/>
        <v>0</v>
      </c>
    </row>
    <row r="25" spans="1:27" ht="19.5" customHeight="1" x14ac:dyDescent="0.25">
      <c r="A25" s="115"/>
      <c r="B25" s="134"/>
      <c r="C25" s="110"/>
      <c r="D25" s="49" t="s">
        <v>72</v>
      </c>
      <c r="E25" s="50">
        <v>9</v>
      </c>
      <c r="F25" s="50">
        <v>8</v>
      </c>
      <c r="G25" s="51">
        <f t="shared" si="0"/>
        <v>0.88888888888888884</v>
      </c>
      <c r="H25" s="50">
        <f t="shared" si="8"/>
        <v>1</v>
      </c>
      <c r="I25" s="51">
        <f t="shared" si="6"/>
        <v>0.125</v>
      </c>
      <c r="J25" s="50">
        <v>7</v>
      </c>
      <c r="K25" s="51">
        <f t="shared" si="1"/>
        <v>0.875</v>
      </c>
      <c r="L25" s="50">
        <v>2</v>
      </c>
      <c r="M25" s="51">
        <f t="shared" si="2"/>
        <v>0.22222222222222221</v>
      </c>
      <c r="N25" s="50"/>
      <c r="O25" s="51"/>
      <c r="P25" s="50"/>
      <c r="Q25" s="50"/>
      <c r="R25" s="50">
        <v>7</v>
      </c>
      <c r="S25" s="51">
        <f>R25/E25</f>
        <v>0.77777777777777779</v>
      </c>
      <c r="T25" s="50"/>
      <c r="U25" s="50"/>
      <c r="V25" s="50">
        <v>0</v>
      </c>
      <c r="W25" s="51">
        <f t="shared" si="3"/>
        <v>0</v>
      </c>
      <c r="X25" s="50">
        <v>0</v>
      </c>
      <c r="Y25" s="51">
        <f t="shared" si="4"/>
        <v>0</v>
      </c>
      <c r="Z25" s="50">
        <v>0</v>
      </c>
      <c r="AA25" s="51">
        <f t="shared" si="5"/>
        <v>0</v>
      </c>
    </row>
    <row r="26" spans="1:27" ht="18" customHeight="1" x14ac:dyDescent="0.25">
      <c r="A26" s="115"/>
      <c r="B26" s="134"/>
      <c r="C26" s="110"/>
      <c r="D26" s="49" t="s">
        <v>73</v>
      </c>
      <c r="E26" s="50">
        <v>9</v>
      </c>
      <c r="F26" s="50">
        <v>9</v>
      </c>
      <c r="G26" s="51">
        <f t="shared" si="0"/>
        <v>1</v>
      </c>
      <c r="H26" s="50">
        <f t="shared" si="8"/>
        <v>1</v>
      </c>
      <c r="I26" s="51">
        <f t="shared" si="6"/>
        <v>0.1111111111111111</v>
      </c>
      <c r="J26" s="50">
        <v>8</v>
      </c>
      <c r="K26" s="51">
        <f t="shared" si="1"/>
        <v>0.88888888888888884</v>
      </c>
      <c r="L26" s="50">
        <v>0</v>
      </c>
      <c r="M26" s="51">
        <f t="shared" si="2"/>
        <v>0</v>
      </c>
      <c r="N26" s="50"/>
      <c r="O26" s="51"/>
      <c r="P26" s="50"/>
      <c r="Q26" s="50"/>
      <c r="R26" s="50"/>
      <c r="S26" s="50"/>
      <c r="T26" s="50">
        <v>0</v>
      </c>
      <c r="U26" s="51">
        <f>T26/E26</f>
        <v>0</v>
      </c>
      <c r="V26" s="50">
        <v>0</v>
      </c>
      <c r="W26" s="51">
        <f t="shared" si="3"/>
        <v>0</v>
      </c>
      <c r="X26" s="50">
        <v>0</v>
      </c>
      <c r="Y26" s="51">
        <f t="shared" si="4"/>
        <v>0</v>
      </c>
      <c r="Z26" s="50">
        <v>0</v>
      </c>
      <c r="AA26" s="51">
        <f t="shared" si="5"/>
        <v>0</v>
      </c>
    </row>
    <row r="27" spans="1:27" ht="21" customHeight="1" x14ac:dyDescent="0.25">
      <c r="A27" s="115"/>
      <c r="B27" s="134"/>
      <c r="C27" s="110" t="s">
        <v>12</v>
      </c>
      <c r="D27" s="49" t="s">
        <v>78</v>
      </c>
      <c r="E27" s="50">
        <f t="shared" ref="E27:H27" si="19">SUM(E28,E29)</f>
        <v>90</v>
      </c>
      <c r="F27" s="50">
        <f t="shared" si="19"/>
        <v>85</v>
      </c>
      <c r="G27" s="51">
        <f t="shared" si="0"/>
        <v>0.94444444444444442</v>
      </c>
      <c r="H27" s="50">
        <f t="shared" si="19"/>
        <v>11</v>
      </c>
      <c r="I27" s="51">
        <f t="shared" si="6"/>
        <v>0.12941176470588237</v>
      </c>
      <c r="J27" s="50">
        <f t="shared" ref="J27" si="20">SUM(J28,J29)</f>
        <v>74</v>
      </c>
      <c r="K27" s="51">
        <f t="shared" si="1"/>
        <v>0.87058823529411766</v>
      </c>
      <c r="L27" s="50">
        <f>L28+L29</f>
        <v>2</v>
      </c>
      <c r="M27" s="51">
        <f t="shared" si="2"/>
        <v>2.2222222222222223E-2</v>
      </c>
      <c r="N27" s="50"/>
      <c r="O27" s="51"/>
      <c r="P27" s="50"/>
      <c r="Q27" s="50"/>
      <c r="R27" s="50"/>
      <c r="S27" s="51"/>
      <c r="T27" s="50"/>
      <c r="U27" s="51"/>
      <c r="V27" s="50">
        <f>V28+V29</f>
        <v>0</v>
      </c>
      <c r="W27" s="51">
        <f t="shared" si="3"/>
        <v>0</v>
      </c>
      <c r="X27" s="50">
        <f>X28+X29</f>
        <v>0</v>
      </c>
      <c r="Y27" s="51">
        <f t="shared" si="4"/>
        <v>0</v>
      </c>
      <c r="Z27" s="50">
        <f>Z28+Z29</f>
        <v>0</v>
      </c>
      <c r="AA27" s="51">
        <f t="shared" si="5"/>
        <v>0</v>
      </c>
    </row>
    <row r="28" spans="1:27" ht="24" customHeight="1" x14ac:dyDescent="0.25">
      <c r="A28" s="115"/>
      <c r="B28" s="134"/>
      <c r="C28" s="110"/>
      <c r="D28" s="49" t="s">
        <v>72</v>
      </c>
      <c r="E28" s="50">
        <v>42</v>
      </c>
      <c r="F28" s="50">
        <v>39</v>
      </c>
      <c r="G28" s="51">
        <f t="shared" si="0"/>
        <v>0.9285714285714286</v>
      </c>
      <c r="H28" s="50">
        <f t="shared" si="8"/>
        <v>9</v>
      </c>
      <c r="I28" s="51">
        <f t="shared" si="6"/>
        <v>0.23076923076923078</v>
      </c>
      <c r="J28" s="50">
        <v>30</v>
      </c>
      <c r="K28" s="51">
        <f t="shared" si="1"/>
        <v>0.76923076923076927</v>
      </c>
      <c r="L28" s="50">
        <v>2</v>
      </c>
      <c r="M28" s="51">
        <f t="shared" si="2"/>
        <v>4.7619047619047616E-2</v>
      </c>
      <c r="N28" s="50"/>
      <c r="O28" s="51"/>
      <c r="P28" s="50"/>
      <c r="Q28" s="50"/>
      <c r="R28" s="50">
        <v>35</v>
      </c>
      <c r="S28" s="51">
        <f>R28/E28</f>
        <v>0.83333333333333337</v>
      </c>
      <c r="T28" s="50"/>
      <c r="U28" s="50"/>
      <c r="V28" s="50">
        <v>0</v>
      </c>
      <c r="W28" s="51">
        <f t="shared" si="3"/>
        <v>0</v>
      </c>
      <c r="X28" s="50">
        <v>0</v>
      </c>
      <c r="Y28" s="51">
        <f t="shared" si="4"/>
        <v>0</v>
      </c>
      <c r="Z28" s="50">
        <v>0</v>
      </c>
      <c r="AA28" s="51">
        <f t="shared" si="5"/>
        <v>0</v>
      </c>
    </row>
    <row r="29" spans="1:27" ht="25.5" customHeight="1" x14ac:dyDescent="0.25">
      <c r="A29" s="115"/>
      <c r="B29" s="134"/>
      <c r="C29" s="110"/>
      <c r="D29" s="49" t="s">
        <v>73</v>
      </c>
      <c r="E29" s="50">
        <v>48</v>
      </c>
      <c r="F29" s="50">
        <v>46</v>
      </c>
      <c r="G29" s="51">
        <f t="shared" si="0"/>
        <v>0.95833333333333337</v>
      </c>
      <c r="H29" s="50">
        <f t="shared" si="8"/>
        <v>2</v>
      </c>
      <c r="I29" s="51">
        <f t="shared" si="6"/>
        <v>4.3478260869565216E-2</v>
      </c>
      <c r="J29" s="50">
        <v>44</v>
      </c>
      <c r="K29" s="51">
        <f t="shared" si="1"/>
        <v>0.95652173913043481</v>
      </c>
      <c r="L29" s="50">
        <v>0</v>
      </c>
      <c r="M29" s="51">
        <f t="shared" si="2"/>
        <v>0</v>
      </c>
      <c r="N29" s="50"/>
      <c r="O29" s="51"/>
      <c r="P29" s="50"/>
      <c r="Q29" s="50"/>
      <c r="R29" s="50"/>
      <c r="S29" s="50"/>
      <c r="T29" s="50">
        <v>8</v>
      </c>
      <c r="U29" s="51">
        <f>T29/E29</f>
        <v>0.16666666666666666</v>
      </c>
      <c r="V29" s="50">
        <v>0</v>
      </c>
      <c r="W29" s="51">
        <f t="shared" si="3"/>
        <v>0</v>
      </c>
      <c r="X29" s="50">
        <v>0</v>
      </c>
      <c r="Y29" s="51">
        <f t="shared" si="4"/>
        <v>0</v>
      </c>
      <c r="Z29" s="50">
        <v>0</v>
      </c>
      <c r="AA29" s="51">
        <f t="shared" si="5"/>
        <v>0</v>
      </c>
    </row>
    <row r="30" spans="1:27" ht="21" customHeight="1" x14ac:dyDescent="0.25">
      <c r="A30" s="115"/>
      <c r="B30" s="134"/>
      <c r="C30" s="110" t="s">
        <v>13</v>
      </c>
      <c r="D30" s="49" t="s">
        <v>78</v>
      </c>
      <c r="E30" s="50">
        <f t="shared" ref="E30:H30" si="21">SUM(E31,E32)</f>
        <v>67</v>
      </c>
      <c r="F30" s="50">
        <f t="shared" si="21"/>
        <v>60</v>
      </c>
      <c r="G30" s="51">
        <f t="shared" si="0"/>
        <v>0.89552238805970152</v>
      </c>
      <c r="H30" s="50">
        <f t="shared" si="21"/>
        <v>18</v>
      </c>
      <c r="I30" s="51">
        <f t="shared" si="6"/>
        <v>0.3</v>
      </c>
      <c r="J30" s="50">
        <f t="shared" ref="J30" si="22">SUM(J31,J32)</f>
        <v>42</v>
      </c>
      <c r="K30" s="51">
        <f t="shared" si="1"/>
        <v>0.7</v>
      </c>
      <c r="L30" s="50">
        <f>L31+L32</f>
        <v>0</v>
      </c>
      <c r="M30" s="51">
        <f t="shared" si="2"/>
        <v>0</v>
      </c>
      <c r="N30" s="50"/>
      <c r="O30" s="51"/>
      <c r="P30" s="50"/>
      <c r="Q30" s="50"/>
      <c r="R30" s="50"/>
      <c r="S30" s="51"/>
      <c r="T30" s="50"/>
      <c r="U30" s="51"/>
      <c r="V30" s="50">
        <f>V31+V32</f>
        <v>0</v>
      </c>
      <c r="W30" s="51">
        <f t="shared" si="3"/>
        <v>0</v>
      </c>
      <c r="X30" s="50">
        <f>X31+X32</f>
        <v>0</v>
      </c>
      <c r="Y30" s="51">
        <f t="shared" si="4"/>
        <v>0</v>
      </c>
      <c r="Z30" s="50">
        <f>Z31+Z32</f>
        <v>4</v>
      </c>
      <c r="AA30" s="51">
        <f t="shared" si="5"/>
        <v>5.9701492537313432E-2</v>
      </c>
    </row>
    <row r="31" spans="1:27" ht="21" customHeight="1" x14ac:dyDescent="0.25">
      <c r="A31" s="115"/>
      <c r="B31" s="134"/>
      <c r="C31" s="110"/>
      <c r="D31" s="49" t="s">
        <v>72</v>
      </c>
      <c r="E31" s="50">
        <v>54</v>
      </c>
      <c r="F31" s="50">
        <v>47</v>
      </c>
      <c r="G31" s="51">
        <f t="shared" si="0"/>
        <v>0.87037037037037035</v>
      </c>
      <c r="H31" s="50">
        <f t="shared" si="8"/>
        <v>18</v>
      </c>
      <c r="I31" s="51">
        <f t="shared" si="6"/>
        <v>0.38297872340425532</v>
      </c>
      <c r="J31" s="50">
        <v>29</v>
      </c>
      <c r="K31" s="51">
        <f t="shared" si="1"/>
        <v>0.61702127659574468</v>
      </c>
      <c r="L31" s="50">
        <v>0</v>
      </c>
      <c r="M31" s="51">
        <f t="shared" si="2"/>
        <v>0</v>
      </c>
      <c r="N31" s="50"/>
      <c r="O31" s="51"/>
      <c r="P31" s="50"/>
      <c r="Q31" s="50"/>
      <c r="R31" s="50">
        <v>33</v>
      </c>
      <c r="S31" s="51">
        <f>R31/E31</f>
        <v>0.61111111111111116</v>
      </c>
      <c r="T31" s="50"/>
      <c r="U31" s="50"/>
      <c r="V31" s="50">
        <v>0</v>
      </c>
      <c r="W31" s="51">
        <f t="shared" si="3"/>
        <v>0</v>
      </c>
      <c r="X31" s="50">
        <v>0</v>
      </c>
      <c r="Y31" s="51">
        <f t="shared" si="4"/>
        <v>0</v>
      </c>
      <c r="Z31" s="50">
        <v>4</v>
      </c>
      <c r="AA31" s="51">
        <f t="shared" si="5"/>
        <v>7.407407407407407E-2</v>
      </c>
    </row>
    <row r="32" spans="1:27" ht="23.25" customHeight="1" x14ac:dyDescent="0.25">
      <c r="A32" s="115"/>
      <c r="B32" s="134"/>
      <c r="C32" s="110"/>
      <c r="D32" s="49" t="s">
        <v>73</v>
      </c>
      <c r="E32" s="50">
        <v>13</v>
      </c>
      <c r="F32" s="50">
        <v>13</v>
      </c>
      <c r="G32" s="51">
        <f t="shared" si="0"/>
        <v>1</v>
      </c>
      <c r="H32" s="50">
        <f t="shared" si="8"/>
        <v>0</v>
      </c>
      <c r="I32" s="51">
        <f t="shared" si="6"/>
        <v>0</v>
      </c>
      <c r="J32" s="50">
        <v>13</v>
      </c>
      <c r="K32" s="51">
        <f t="shared" si="1"/>
        <v>1</v>
      </c>
      <c r="L32" s="50">
        <v>0</v>
      </c>
      <c r="M32" s="51">
        <f t="shared" si="2"/>
        <v>0</v>
      </c>
      <c r="N32" s="50"/>
      <c r="O32" s="51"/>
      <c r="P32" s="50"/>
      <c r="Q32" s="50"/>
      <c r="R32" s="50"/>
      <c r="S32" s="50"/>
      <c r="T32" s="50">
        <v>0</v>
      </c>
      <c r="U32" s="51">
        <f>T32/E32</f>
        <v>0</v>
      </c>
      <c r="V32" s="50">
        <v>0</v>
      </c>
      <c r="W32" s="51">
        <f t="shared" si="3"/>
        <v>0</v>
      </c>
      <c r="X32" s="50">
        <v>0</v>
      </c>
      <c r="Y32" s="51">
        <f t="shared" si="4"/>
        <v>0</v>
      </c>
      <c r="Z32" s="50">
        <v>0</v>
      </c>
      <c r="AA32" s="51">
        <f t="shared" si="5"/>
        <v>0</v>
      </c>
    </row>
    <row r="33" spans="1:27" ht="37.5" customHeight="1" x14ac:dyDescent="0.25">
      <c r="A33" s="115"/>
      <c r="B33" s="134"/>
      <c r="C33" s="53" t="s">
        <v>14</v>
      </c>
      <c r="D33" s="49" t="s">
        <v>106</v>
      </c>
      <c r="E33" s="50">
        <v>17</v>
      </c>
      <c r="F33" s="50">
        <v>15</v>
      </c>
      <c r="G33" s="51">
        <f t="shared" si="0"/>
        <v>0.88235294117647056</v>
      </c>
      <c r="H33" s="50">
        <f t="shared" si="8"/>
        <v>1</v>
      </c>
      <c r="I33" s="51">
        <f t="shared" si="6"/>
        <v>6.6666666666666666E-2</v>
      </c>
      <c r="J33" s="50">
        <v>14</v>
      </c>
      <c r="K33" s="51">
        <f t="shared" si="1"/>
        <v>0.93333333333333335</v>
      </c>
      <c r="L33" s="50">
        <v>0</v>
      </c>
      <c r="M33" s="51">
        <f t="shared" si="2"/>
        <v>0</v>
      </c>
      <c r="N33" s="50"/>
      <c r="O33" s="51"/>
      <c r="P33" s="50"/>
      <c r="Q33" s="50"/>
      <c r="R33" s="50">
        <v>15</v>
      </c>
      <c r="S33" s="51">
        <f>R33/E33</f>
        <v>0.88235294117647056</v>
      </c>
      <c r="T33" s="50"/>
      <c r="U33" s="51"/>
      <c r="V33" s="50">
        <v>0</v>
      </c>
      <c r="W33" s="51">
        <f t="shared" si="3"/>
        <v>0</v>
      </c>
      <c r="X33" s="50">
        <v>1</v>
      </c>
      <c r="Y33" s="51">
        <f t="shared" si="4"/>
        <v>5.8823529411764705E-2</v>
      </c>
      <c r="Z33" s="50">
        <v>0</v>
      </c>
      <c r="AA33" s="51">
        <f t="shared" si="5"/>
        <v>0</v>
      </c>
    </row>
    <row r="34" spans="1:27" ht="28.5" x14ac:dyDescent="0.25">
      <c r="A34" s="115"/>
      <c r="B34" s="134"/>
      <c r="C34" s="109" t="s">
        <v>140</v>
      </c>
      <c r="D34" s="69" t="s">
        <v>155</v>
      </c>
      <c r="E34" s="70">
        <f t="shared" ref="E34:H34" si="23">SUM(E35,E36)</f>
        <v>335</v>
      </c>
      <c r="F34" s="70">
        <f t="shared" si="23"/>
        <v>301</v>
      </c>
      <c r="G34" s="71">
        <f t="shared" si="0"/>
        <v>0.89850746268656712</v>
      </c>
      <c r="H34" s="70">
        <f t="shared" si="23"/>
        <v>57</v>
      </c>
      <c r="I34" s="71">
        <f t="shared" si="6"/>
        <v>0.18936877076411959</v>
      </c>
      <c r="J34" s="70">
        <f>J35+J36</f>
        <v>244</v>
      </c>
      <c r="K34" s="71">
        <f t="shared" si="1"/>
        <v>0.81063122923588038</v>
      </c>
      <c r="L34" s="70">
        <f>L35+L36</f>
        <v>5</v>
      </c>
      <c r="M34" s="71">
        <f t="shared" si="2"/>
        <v>1.4925373134328358E-2</v>
      </c>
      <c r="N34" s="70">
        <f>R34+T34</f>
        <v>172</v>
      </c>
      <c r="O34" s="71">
        <f>N34/E34</f>
        <v>0.51343283582089549</v>
      </c>
      <c r="P34" s="70"/>
      <c r="Q34" s="70"/>
      <c r="R34" s="70">
        <v>152</v>
      </c>
      <c r="S34" s="71">
        <f>R34/N34</f>
        <v>0.88372093023255816</v>
      </c>
      <c r="T34" s="70">
        <v>20</v>
      </c>
      <c r="U34" s="71">
        <f>T34/N34</f>
        <v>0.11627906976744186</v>
      </c>
      <c r="V34" s="70">
        <f>V35+V36</f>
        <v>7</v>
      </c>
      <c r="W34" s="71">
        <f t="shared" si="3"/>
        <v>2.0895522388059702E-2</v>
      </c>
      <c r="X34" s="70">
        <f>X35+X36</f>
        <v>3</v>
      </c>
      <c r="Y34" s="71">
        <f t="shared" si="4"/>
        <v>8.9552238805970154E-3</v>
      </c>
      <c r="Z34" s="70">
        <f>Z35+Z36</f>
        <v>4</v>
      </c>
      <c r="AA34" s="71">
        <f t="shared" si="5"/>
        <v>1.1940298507462687E-2</v>
      </c>
    </row>
    <row r="35" spans="1:27" x14ac:dyDescent="0.25">
      <c r="A35" s="115"/>
      <c r="B35" s="134"/>
      <c r="C35" s="109"/>
      <c r="D35" s="49" t="s">
        <v>72</v>
      </c>
      <c r="E35" s="50">
        <f>SUM(E16,E19,E22,E25,E28,E31,E33)</f>
        <v>202</v>
      </c>
      <c r="F35" s="50">
        <f>SUM(F16,F19,F22,F25,F28,F31,F33)</f>
        <v>175</v>
      </c>
      <c r="G35" s="51">
        <f t="shared" si="0"/>
        <v>0.86633663366336633</v>
      </c>
      <c r="H35" s="50">
        <f>SUM(H16,H19,H22,H25,H28,H31,H33)</f>
        <v>50</v>
      </c>
      <c r="I35" s="51">
        <f t="shared" si="6"/>
        <v>0.2857142857142857</v>
      </c>
      <c r="J35" s="50">
        <f>SUM(J16,J19,J22,J25,J28,J31,J33)</f>
        <v>125</v>
      </c>
      <c r="K35" s="51">
        <f t="shared" si="1"/>
        <v>0.7142857142857143</v>
      </c>
      <c r="L35" s="50">
        <f t="shared" ref="L35:Z35" si="24">SUM(L16,L19,L22,L25,L28,L31,L33)</f>
        <v>5</v>
      </c>
      <c r="M35" s="51">
        <f t="shared" si="2"/>
        <v>2.4752475247524754E-2</v>
      </c>
      <c r="N35" s="50"/>
      <c r="O35" s="51"/>
      <c r="P35" s="50"/>
      <c r="Q35" s="50"/>
      <c r="R35" s="50">
        <f t="shared" si="24"/>
        <v>152</v>
      </c>
      <c r="S35" s="51">
        <f>R35/E35</f>
        <v>0.75247524752475248</v>
      </c>
      <c r="T35" s="50"/>
      <c r="U35" s="51"/>
      <c r="V35" s="50">
        <f t="shared" si="24"/>
        <v>4</v>
      </c>
      <c r="W35" s="51">
        <f t="shared" si="3"/>
        <v>1.9801980198019802E-2</v>
      </c>
      <c r="X35" s="50">
        <f t="shared" si="24"/>
        <v>1</v>
      </c>
      <c r="Y35" s="51">
        <f t="shared" si="4"/>
        <v>4.9504950495049506E-3</v>
      </c>
      <c r="Z35" s="50">
        <f t="shared" si="24"/>
        <v>4</v>
      </c>
      <c r="AA35" s="51">
        <f t="shared" si="5"/>
        <v>1.9801980198019802E-2</v>
      </c>
    </row>
    <row r="36" spans="1:27" x14ac:dyDescent="0.25">
      <c r="A36" s="115"/>
      <c r="B36" s="134"/>
      <c r="C36" s="109"/>
      <c r="D36" s="49" t="s">
        <v>73</v>
      </c>
      <c r="E36" s="50">
        <f>SUM(E17,E20,E23,E26,E29,E32)</f>
        <v>133</v>
      </c>
      <c r="F36" s="50">
        <f>SUM(F17,F20,F23,F26,F29,F32)</f>
        <v>126</v>
      </c>
      <c r="G36" s="51">
        <f t="shared" si="0"/>
        <v>0.94736842105263153</v>
      </c>
      <c r="H36" s="50">
        <f>SUM(H17,H20,H23,H26,H29,H32)</f>
        <v>7</v>
      </c>
      <c r="I36" s="51">
        <f t="shared" si="6"/>
        <v>5.5555555555555552E-2</v>
      </c>
      <c r="J36" s="50">
        <f>SUM(J17,J20,J23,J26,J29,J32)</f>
        <v>119</v>
      </c>
      <c r="K36" s="51">
        <f t="shared" si="1"/>
        <v>0.94444444444444442</v>
      </c>
      <c r="L36" s="50">
        <f t="shared" ref="L36:Z36" si="25">SUM(L17,L20,L23,L26,L29,L32)</f>
        <v>0</v>
      </c>
      <c r="M36" s="51">
        <f t="shared" si="2"/>
        <v>0</v>
      </c>
      <c r="N36" s="50"/>
      <c r="O36" s="51"/>
      <c r="P36" s="50"/>
      <c r="Q36" s="50"/>
      <c r="R36" s="50"/>
      <c r="S36" s="51"/>
      <c r="T36" s="50">
        <f t="shared" si="25"/>
        <v>20</v>
      </c>
      <c r="U36" s="51">
        <f>T36/E36</f>
        <v>0.15037593984962405</v>
      </c>
      <c r="V36" s="50">
        <f t="shared" si="25"/>
        <v>3</v>
      </c>
      <c r="W36" s="51">
        <f t="shared" si="3"/>
        <v>2.2556390977443608E-2</v>
      </c>
      <c r="X36" s="50">
        <f t="shared" si="25"/>
        <v>2</v>
      </c>
      <c r="Y36" s="51">
        <f t="shared" si="4"/>
        <v>1.5037593984962405E-2</v>
      </c>
      <c r="Z36" s="50">
        <f t="shared" si="25"/>
        <v>0</v>
      </c>
      <c r="AA36" s="51">
        <f t="shared" si="5"/>
        <v>0</v>
      </c>
    </row>
    <row r="37" spans="1:27" ht="15" customHeight="1" x14ac:dyDescent="0.25">
      <c r="A37" s="114" t="s">
        <v>71</v>
      </c>
      <c r="B37" s="99" t="s">
        <v>117</v>
      </c>
      <c r="C37" s="103" t="s">
        <v>26</v>
      </c>
      <c r="D37" s="4" t="s">
        <v>78</v>
      </c>
      <c r="E37" s="9">
        <f>E38+E39</f>
        <v>83</v>
      </c>
      <c r="F37" s="9">
        <f t="shared" ref="F37:Z37" si="26">F38+F39</f>
        <v>75</v>
      </c>
      <c r="G37" s="10">
        <f t="shared" si="0"/>
        <v>0.90361445783132532</v>
      </c>
      <c r="H37" s="9">
        <f t="shared" si="26"/>
        <v>24</v>
      </c>
      <c r="I37" s="10">
        <f t="shared" si="6"/>
        <v>0.32</v>
      </c>
      <c r="J37" s="9">
        <f t="shared" si="26"/>
        <v>51</v>
      </c>
      <c r="K37" s="10">
        <f t="shared" si="1"/>
        <v>0.68</v>
      </c>
      <c r="L37" s="9">
        <f t="shared" si="26"/>
        <v>2</v>
      </c>
      <c r="M37" s="10">
        <f t="shared" si="2"/>
        <v>2.4096385542168676E-2</v>
      </c>
      <c r="N37" s="9"/>
      <c r="O37" s="10"/>
      <c r="P37" s="9"/>
      <c r="Q37" s="9"/>
      <c r="R37" s="9"/>
      <c r="S37" s="10"/>
      <c r="T37" s="9"/>
      <c r="U37" s="10"/>
      <c r="V37" s="9">
        <f t="shared" si="26"/>
        <v>4</v>
      </c>
      <c r="W37" s="10">
        <f t="shared" si="3"/>
        <v>4.8192771084337352E-2</v>
      </c>
      <c r="X37" s="9">
        <f t="shared" si="26"/>
        <v>1</v>
      </c>
      <c r="Y37" s="10">
        <f t="shared" si="4"/>
        <v>1.2048192771084338E-2</v>
      </c>
      <c r="Z37" s="9">
        <f t="shared" si="26"/>
        <v>1</v>
      </c>
      <c r="AA37" s="10">
        <f t="shared" si="5"/>
        <v>1.2048192771084338E-2</v>
      </c>
    </row>
    <row r="38" spans="1:27" x14ac:dyDescent="0.25">
      <c r="A38" s="114"/>
      <c r="B38" s="100"/>
      <c r="C38" s="104"/>
      <c r="D38" s="4" t="s">
        <v>72</v>
      </c>
      <c r="E38" s="9">
        <v>57</v>
      </c>
      <c r="F38" s="9">
        <v>51</v>
      </c>
      <c r="G38" s="10">
        <f t="shared" si="0"/>
        <v>0.89473684210526316</v>
      </c>
      <c r="H38" s="9">
        <f t="shared" ref="H38:H63" si="27">F38-J38</f>
        <v>18</v>
      </c>
      <c r="I38" s="10">
        <f t="shared" si="6"/>
        <v>0.35294117647058826</v>
      </c>
      <c r="J38" s="9">
        <v>33</v>
      </c>
      <c r="K38" s="10">
        <f t="shared" si="1"/>
        <v>0.6470588235294118</v>
      </c>
      <c r="L38" s="9">
        <v>1</v>
      </c>
      <c r="M38" s="10">
        <f t="shared" si="2"/>
        <v>1.7543859649122806E-2</v>
      </c>
      <c r="N38" s="9"/>
      <c r="O38" s="10"/>
      <c r="P38" s="9"/>
      <c r="Q38" s="9"/>
      <c r="R38" s="9">
        <v>38</v>
      </c>
      <c r="S38" s="10">
        <f>R38/E38</f>
        <v>0.66666666666666663</v>
      </c>
      <c r="T38" s="9"/>
      <c r="U38" s="10"/>
      <c r="V38" s="9">
        <v>2</v>
      </c>
      <c r="W38" s="10">
        <f t="shared" si="3"/>
        <v>3.5087719298245612E-2</v>
      </c>
      <c r="X38" s="9">
        <v>1</v>
      </c>
      <c r="Y38" s="10">
        <f t="shared" si="4"/>
        <v>1.7543859649122806E-2</v>
      </c>
      <c r="Z38" s="9">
        <v>0</v>
      </c>
      <c r="AA38" s="10">
        <f t="shared" si="5"/>
        <v>0</v>
      </c>
    </row>
    <row r="39" spans="1:27" x14ac:dyDescent="0.25">
      <c r="A39" s="114"/>
      <c r="B39" s="100"/>
      <c r="C39" s="105"/>
      <c r="D39" s="4" t="s">
        <v>73</v>
      </c>
      <c r="E39" s="9">
        <v>26</v>
      </c>
      <c r="F39" s="9">
        <v>24</v>
      </c>
      <c r="G39" s="10">
        <f t="shared" si="0"/>
        <v>0.92307692307692313</v>
      </c>
      <c r="H39" s="9">
        <f t="shared" si="27"/>
        <v>6</v>
      </c>
      <c r="I39" s="10">
        <f t="shared" si="6"/>
        <v>0.25</v>
      </c>
      <c r="J39" s="9">
        <v>18</v>
      </c>
      <c r="K39" s="10">
        <f t="shared" si="1"/>
        <v>0.75</v>
      </c>
      <c r="L39" s="9">
        <v>1</v>
      </c>
      <c r="M39" s="10">
        <f t="shared" si="2"/>
        <v>3.8461538461538464E-2</v>
      </c>
      <c r="N39" s="9"/>
      <c r="O39" s="10"/>
      <c r="P39" s="9"/>
      <c r="Q39" s="9"/>
      <c r="R39" s="9"/>
      <c r="S39" s="10"/>
      <c r="T39" s="9">
        <v>8</v>
      </c>
      <c r="U39" s="10">
        <f>T39/E39</f>
        <v>0.30769230769230771</v>
      </c>
      <c r="V39" s="9">
        <v>2</v>
      </c>
      <c r="W39" s="10">
        <f t="shared" si="3"/>
        <v>7.6923076923076927E-2</v>
      </c>
      <c r="X39" s="9">
        <v>0</v>
      </c>
      <c r="Y39" s="10">
        <f t="shared" si="4"/>
        <v>0</v>
      </c>
      <c r="Z39" s="9">
        <v>1</v>
      </c>
      <c r="AA39" s="10">
        <f t="shared" si="5"/>
        <v>3.8461538461538464E-2</v>
      </c>
    </row>
    <row r="40" spans="1:27" x14ac:dyDescent="0.25">
      <c r="A40" s="114"/>
      <c r="B40" s="100"/>
      <c r="C40" s="103" t="s">
        <v>27</v>
      </c>
      <c r="D40" s="4" t="s">
        <v>78</v>
      </c>
      <c r="E40" s="9">
        <f>E41+E42</f>
        <v>22</v>
      </c>
      <c r="F40" s="9">
        <f t="shared" ref="F40:Z40" si="28">F41+F42</f>
        <v>18</v>
      </c>
      <c r="G40" s="10">
        <f t="shared" si="0"/>
        <v>0.81818181818181823</v>
      </c>
      <c r="H40" s="9">
        <f t="shared" si="28"/>
        <v>3</v>
      </c>
      <c r="I40" s="10">
        <f t="shared" si="6"/>
        <v>0.16666666666666666</v>
      </c>
      <c r="J40" s="9">
        <f t="shared" si="28"/>
        <v>15</v>
      </c>
      <c r="K40" s="10">
        <f t="shared" si="1"/>
        <v>0.83333333333333337</v>
      </c>
      <c r="L40" s="9">
        <f t="shared" si="28"/>
        <v>2</v>
      </c>
      <c r="M40" s="10">
        <f t="shared" si="2"/>
        <v>9.0909090909090912E-2</v>
      </c>
      <c r="N40" s="9"/>
      <c r="O40" s="10"/>
      <c r="P40" s="9"/>
      <c r="Q40" s="9"/>
      <c r="R40" s="9"/>
      <c r="S40" s="10"/>
      <c r="T40" s="9"/>
      <c r="U40" s="10"/>
      <c r="V40" s="9">
        <f t="shared" si="28"/>
        <v>2</v>
      </c>
      <c r="W40" s="10">
        <f t="shared" si="3"/>
        <v>9.0909090909090912E-2</v>
      </c>
      <c r="X40" s="9">
        <f t="shared" si="28"/>
        <v>0</v>
      </c>
      <c r="Y40" s="10">
        <f t="shared" si="4"/>
        <v>0</v>
      </c>
      <c r="Z40" s="9">
        <f t="shared" si="28"/>
        <v>2</v>
      </c>
      <c r="AA40" s="10">
        <f t="shared" si="5"/>
        <v>9.0909090909090912E-2</v>
      </c>
    </row>
    <row r="41" spans="1:27" x14ac:dyDescent="0.25">
      <c r="A41" s="114"/>
      <c r="B41" s="100"/>
      <c r="C41" s="104"/>
      <c r="D41" s="4" t="s">
        <v>72</v>
      </c>
      <c r="E41" s="9">
        <v>10</v>
      </c>
      <c r="F41" s="9">
        <v>7</v>
      </c>
      <c r="G41" s="10">
        <f t="shared" si="0"/>
        <v>0.7</v>
      </c>
      <c r="H41" s="9">
        <f t="shared" si="27"/>
        <v>1</v>
      </c>
      <c r="I41" s="10">
        <f t="shared" si="6"/>
        <v>0.14285714285714285</v>
      </c>
      <c r="J41" s="9">
        <v>6</v>
      </c>
      <c r="K41" s="10">
        <f t="shared" si="1"/>
        <v>0.8571428571428571</v>
      </c>
      <c r="L41" s="9">
        <v>2</v>
      </c>
      <c r="M41" s="10">
        <f t="shared" si="2"/>
        <v>0.2</v>
      </c>
      <c r="N41" s="9"/>
      <c r="O41" s="10"/>
      <c r="P41" s="9"/>
      <c r="Q41" s="9"/>
      <c r="R41" s="9">
        <v>6</v>
      </c>
      <c r="S41" s="10">
        <f>R41/E41</f>
        <v>0.6</v>
      </c>
      <c r="T41" s="9"/>
      <c r="U41" s="10"/>
      <c r="V41" s="9">
        <v>0</v>
      </c>
      <c r="W41" s="10">
        <f t="shared" si="3"/>
        <v>0</v>
      </c>
      <c r="X41" s="9">
        <v>0</v>
      </c>
      <c r="Y41" s="10">
        <f t="shared" si="4"/>
        <v>0</v>
      </c>
      <c r="Z41" s="9">
        <v>1</v>
      </c>
      <c r="AA41" s="10">
        <f t="shared" si="5"/>
        <v>0.1</v>
      </c>
    </row>
    <row r="42" spans="1:27" ht="21.75" customHeight="1" x14ac:dyDescent="0.25">
      <c r="A42" s="114"/>
      <c r="B42" s="100"/>
      <c r="C42" s="105"/>
      <c r="D42" s="4" t="s">
        <v>73</v>
      </c>
      <c r="E42" s="9">
        <v>12</v>
      </c>
      <c r="F42" s="9">
        <v>11</v>
      </c>
      <c r="G42" s="10">
        <f t="shared" si="0"/>
        <v>0.91666666666666663</v>
      </c>
      <c r="H42" s="9">
        <f t="shared" si="27"/>
        <v>2</v>
      </c>
      <c r="I42" s="10">
        <f t="shared" si="6"/>
        <v>0.18181818181818182</v>
      </c>
      <c r="J42" s="9">
        <v>9</v>
      </c>
      <c r="K42" s="10">
        <f t="shared" si="1"/>
        <v>0.81818181818181823</v>
      </c>
      <c r="L42" s="9">
        <v>0</v>
      </c>
      <c r="M42" s="10">
        <f t="shared" si="2"/>
        <v>0</v>
      </c>
      <c r="N42" s="9"/>
      <c r="O42" s="10"/>
      <c r="P42" s="9"/>
      <c r="Q42" s="9"/>
      <c r="R42" s="9"/>
      <c r="S42" s="10"/>
      <c r="T42" s="9">
        <v>5</v>
      </c>
      <c r="U42" s="10">
        <f>T42/E42</f>
        <v>0.41666666666666669</v>
      </c>
      <c r="V42" s="9">
        <v>2</v>
      </c>
      <c r="W42" s="10">
        <f t="shared" si="3"/>
        <v>0.16666666666666666</v>
      </c>
      <c r="X42" s="9">
        <v>0</v>
      </c>
      <c r="Y42" s="10">
        <f t="shared" si="4"/>
        <v>0</v>
      </c>
      <c r="Z42" s="9">
        <v>1</v>
      </c>
      <c r="AA42" s="10">
        <f t="shared" si="5"/>
        <v>8.3333333333333329E-2</v>
      </c>
    </row>
    <row r="43" spans="1:27" ht="30" x14ac:dyDescent="0.25">
      <c r="A43" s="114"/>
      <c r="B43" s="100"/>
      <c r="C43" s="29" t="s">
        <v>28</v>
      </c>
      <c r="D43" s="4" t="s">
        <v>106</v>
      </c>
      <c r="E43" s="9">
        <v>13</v>
      </c>
      <c r="F43" s="9">
        <v>10</v>
      </c>
      <c r="G43" s="10">
        <f t="shared" si="0"/>
        <v>0.76923076923076927</v>
      </c>
      <c r="H43" s="9">
        <f t="shared" si="27"/>
        <v>3</v>
      </c>
      <c r="I43" s="10">
        <f t="shared" si="6"/>
        <v>0.3</v>
      </c>
      <c r="J43" s="9">
        <v>7</v>
      </c>
      <c r="K43" s="10">
        <f t="shared" si="1"/>
        <v>0.7</v>
      </c>
      <c r="L43" s="9">
        <v>1</v>
      </c>
      <c r="M43" s="10">
        <f t="shared" si="2"/>
        <v>7.6923076923076927E-2</v>
      </c>
      <c r="N43" s="9"/>
      <c r="O43" s="10"/>
      <c r="P43" s="9"/>
      <c r="Q43" s="9"/>
      <c r="R43" s="9">
        <v>6</v>
      </c>
      <c r="S43" s="10">
        <f>R43/E43</f>
        <v>0.46153846153846156</v>
      </c>
      <c r="T43" s="9"/>
      <c r="U43" s="10"/>
      <c r="V43" s="9">
        <v>1</v>
      </c>
      <c r="W43" s="10">
        <f t="shared" si="3"/>
        <v>7.6923076923076927E-2</v>
      </c>
      <c r="X43" s="9">
        <v>0</v>
      </c>
      <c r="Y43" s="10">
        <f t="shared" si="4"/>
        <v>0</v>
      </c>
      <c r="Z43" s="9">
        <v>0</v>
      </c>
      <c r="AA43" s="10">
        <f t="shared" si="5"/>
        <v>0</v>
      </c>
    </row>
    <row r="44" spans="1:27" x14ac:dyDescent="0.25">
      <c r="A44" s="114"/>
      <c r="B44" s="100"/>
      <c r="C44" s="103" t="s">
        <v>29</v>
      </c>
      <c r="D44" s="4" t="s">
        <v>78</v>
      </c>
      <c r="E44" s="9">
        <f>E45+E46</f>
        <v>43</v>
      </c>
      <c r="F44" s="9">
        <f t="shared" ref="F44:Z44" si="29">F45+F46</f>
        <v>40</v>
      </c>
      <c r="G44" s="10">
        <f t="shared" si="0"/>
        <v>0.93023255813953487</v>
      </c>
      <c r="H44" s="9">
        <f t="shared" si="29"/>
        <v>9</v>
      </c>
      <c r="I44" s="10">
        <f t="shared" si="6"/>
        <v>0.22500000000000001</v>
      </c>
      <c r="J44" s="9">
        <f t="shared" si="29"/>
        <v>31</v>
      </c>
      <c r="K44" s="10">
        <f t="shared" si="1"/>
        <v>0.77500000000000002</v>
      </c>
      <c r="L44" s="9">
        <f t="shared" si="29"/>
        <v>2</v>
      </c>
      <c r="M44" s="10">
        <f t="shared" si="2"/>
        <v>4.6511627906976744E-2</v>
      </c>
      <c r="N44" s="9"/>
      <c r="O44" s="10"/>
      <c r="P44" s="9"/>
      <c r="Q44" s="9"/>
      <c r="R44" s="9"/>
      <c r="S44" s="10"/>
      <c r="T44" s="9"/>
      <c r="U44" s="10"/>
      <c r="V44" s="9">
        <f t="shared" si="29"/>
        <v>4</v>
      </c>
      <c r="W44" s="10">
        <f t="shared" si="3"/>
        <v>9.3023255813953487E-2</v>
      </c>
      <c r="X44" s="9">
        <f t="shared" si="29"/>
        <v>1</v>
      </c>
      <c r="Y44" s="10">
        <f t="shared" si="4"/>
        <v>2.3255813953488372E-2</v>
      </c>
      <c r="Z44" s="9">
        <f t="shared" si="29"/>
        <v>1</v>
      </c>
      <c r="AA44" s="10">
        <f t="shared" si="5"/>
        <v>2.3255813953488372E-2</v>
      </c>
    </row>
    <row r="45" spans="1:27" x14ac:dyDescent="0.25">
      <c r="A45" s="114"/>
      <c r="B45" s="100"/>
      <c r="C45" s="104"/>
      <c r="D45" s="4" t="s">
        <v>72</v>
      </c>
      <c r="E45" s="9">
        <v>30</v>
      </c>
      <c r="F45" s="9">
        <v>27</v>
      </c>
      <c r="G45" s="10">
        <f t="shared" si="0"/>
        <v>0.9</v>
      </c>
      <c r="H45" s="9">
        <f t="shared" si="27"/>
        <v>6</v>
      </c>
      <c r="I45" s="10">
        <f t="shared" si="6"/>
        <v>0.22222222222222221</v>
      </c>
      <c r="J45" s="9">
        <v>21</v>
      </c>
      <c r="K45" s="10">
        <f t="shared" si="1"/>
        <v>0.77777777777777779</v>
      </c>
      <c r="L45" s="9">
        <v>1</v>
      </c>
      <c r="M45" s="10">
        <f t="shared" si="2"/>
        <v>3.3333333333333333E-2</v>
      </c>
      <c r="N45" s="9"/>
      <c r="O45" s="10"/>
      <c r="P45" s="9"/>
      <c r="Q45" s="9"/>
      <c r="R45" s="9">
        <v>20</v>
      </c>
      <c r="S45" s="10">
        <f>R45/E45</f>
        <v>0.66666666666666663</v>
      </c>
      <c r="T45" s="9"/>
      <c r="U45" s="10"/>
      <c r="V45" s="9">
        <v>1</v>
      </c>
      <c r="W45" s="10">
        <f t="shared" si="3"/>
        <v>3.3333333333333333E-2</v>
      </c>
      <c r="X45" s="9">
        <v>1</v>
      </c>
      <c r="Y45" s="10">
        <f t="shared" si="4"/>
        <v>3.3333333333333333E-2</v>
      </c>
      <c r="Z45" s="9">
        <v>1</v>
      </c>
      <c r="AA45" s="10">
        <f t="shared" si="5"/>
        <v>3.3333333333333333E-2</v>
      </c>
    </row>
    <row r="46" spans="1:27" x14ac:dyDescent="0.25">
      <c r="A46" s="114"/>
      <c r="B46" s="100"/>
      <c r="C46" s="105"/>
      <c r="D46" s="4" t="s">
        <v>73</v>
      </c>
      <c r="E46" s="9">
        <v>13</v>
      </c>
      <c r="F46" s="9">
        <v>13</v>
      </c>
      <c r="G46" s="10">
        <f t="shared" si="0"/>
        <v>1</v>
      </c>
      <c r="H46" s="9">
        <f t="shared" si="27"/>
        <v>3</v>
      </c>
      <c r="I46" s="10">
        <f t="shared" si="6"/>
        <v>0.23076923076923078</v>
      </c>
      <c r="J46" s="9">
        <v>10</v>
      </c>
      <c r="K46" s="10">
        <f t="shared" si="1"/>
        <v>0.76923076923076927</v>
      </c>
      <c r="L46" s="9">
        <v>1</v>
      </c>
      <c r="M46" s="10">
        <f t="shared" si="2"/>
        <v>7.6923076923076927E-2</v>
      </c>
      <c r="N46" s="9"/>
      <c r="O46" s="10"/>
      <c r="P46" s="9"/>
      <c r="Q46" s="9"/>
      <c r="R46" s="9"/>
      <c r="S46" s="10"/>
      <c r="T46" s="9">
        <v>2</v>
      </c>
      <c r="U46" s="10">
        <f>T46/E46</f>
        <v>0.15384615384615385</v>
      </c>
      <c r="V46" s="9">
        <v>3</v>
      </c>
      <c r="W46" s="10">
        <f t="shared" si="3"/>
        <v>0.23076923076923078</v>
      </c>
      <c r="X46" s="9">
        <v>0</v>
      </c>
      <c r="Y46" s="10">
        <f t="shared" si="4"/>
        <v>0</v>
      </c>
      <c r="Z46" s="9">
        <v>0</v>
      </c>
      <c r="AA46" s="10">
        <f t="shared" si="5"/>
        <v>0</v>
      </c>
    </row>
    <row r="47" spans="1:27" ht="31.5" x14ac:dyDescent="0.25">
      <c r="A47" s="114"/>
      <c r="B47" s="100"/>
      <c r="C47" s="29" t="s">
        <v>30</v>
      </c>
      <c r="D47" s="4" t="s">
        <v>106</v>
      </c>
      <c r="E47" s="9">
        <v>14</v>
      </c>
      <c r="F47" s="9">
        <v>14</v>
      </c>
      <c r="G47" s="10">
        <f t="shared" si="0"/>
        <v>1</v>
      </c>
      <c r="H47" s="9">
        <f t="shared" si="27"/>
        <v>4</v>
      </c>
      <c r="I47" s="10">
        <f t="shared" si="6"/>
        <v>0.2857142857142857</v>
      </c>
      <c r="J47" s="9">
        <v>10</v>
      </c>
      <c r="K47" s="10">
        <f t="shared" si="1"/>
        <v>0.7142857142857143</v>
      </c>
      <c r="L47" s="9">
        <v>1</v>
      </c>
      <c r="M47" s="10">
        <f t="shared" si="2"/>
        <v>7.1428571428571425E-2</v>
      </c>
      <c r="N47" s="9"/>
      <c r="O47" s="10"/>
      <c r="P47" s="9"/>
      <c r="Q47" s="9"/>
      <c r="R47" s="9">
        <v>4</v>
      </c>
      <c r="S47" s="10">
        <f>R47/E47</f>
        <v>0.2857142857142857</v>
      </c>
      <c r="T47" s="9"/>
      <c r="U47" s="10"/>
      <c r="V47" s="9">
        <v>1</v>
      </c>
      <c r="W47" s="10">
        <f t="shared" si="3"/>
        <v>7.1428571428571425E-2</v>
      </c>
      <c r="X47" s="9">
        <v>0</v>
      </c>
      <c r="Y47" s="10">
        <f t="shared" si="4"/>
        <v>0</v>
      </c>
      <c r="Z47" s="9">
        <v>0</v>
      </c>
      <c r="AA47" s="10">
        <f t="shared" si="5"/>
        <v>0</v>
      </c>
    </row>
    <row r="48" spans="1:27" x14ac:dyDescent="0.25">
      <c r="A48" s="114"/>
      <c r="B48" s="100"/>
      <c r="C48" s="103" t="s">
        <v>31</v>
      </c>
      <c r="D48" s="4" t="s">
        <v>78</v>
      </c>
      <c r="E48" s="9">
        <f>E49+E50</f>
        <v>61</v>
      </c>
      <c r="F48" s="9">
        <f t="shared" ref="F48:Z48" si="30">F49+F50</f>
        <v>46</v>
      </c>
      <c r="G48" s="10">
        <f t="shared" si="0"/>
        <v>0.75409836065573765</v>
      </c>
      <c r="H48" s="9">
        <f t="shared" si="30"/>
        <v>26</v>
      </c>
      <c r="I48" s="10">
        <f t="shared" si="6"/>
        <v>0.56521739130434778</v>
      </c>
      <c r="J48" s="9">
        <f t="shared" si="30"/>
        <v>20</v>
      </c>
      <c r="K48" s="10">
        <f t="shared" si="1"/>
        <v>0.43478260869565216</v>
      </c>
      <c r="L48" s="9">
        <f t="shared" si="30"/>
        <v>1</v>
      </c>
      <c r="M48" s="10">
        <f t="shared" si="2"/>
        <v>1.6393442622950821E-2</v>
      </c>
      <c r="N48" s="9"/>
      <c r="O48" s="10"/>
      <c r="P48" s="9"/>
      <c r="Q48" s="9"/>
      <c r="R48" s="9"/>
      <c r="S48" s="10"/>
      <c r="T48" s="9"/>
      <c r="U48" s="10"/>
      <c r="V48" s="9">
        <f t="shared" si="30"/>
        <v>3</v>
      </c>
      <c r="W48" s="10">
        <f t="shared" si="3"/>
        <v>4.9180327868852458E-2</v>
      </c>
      <c r="X48" s="9">
        <f t="shared" si="30"/>
        <v>3</v>
      </c>
      <c r="Y48" s="10">
        <f t="shared" si="4"/>
        <v>4.9180327868852458E-2</v>
      </c>
      <c r="Z48" s="9">
        <f t="shared" si="30"/>
        <v>2</v>
      </c>
      <c r="AA48" s="10">
        <f t="shared" si="5"/>
        <v>3.2786885245901641E-2</v>
      </c>
    </row>
    <row r="49" spans="1:27" x14ac:dyDescent="0.25">
      <c r="A49" s="114"/>
      <c r="B49" s="100"/>
      <c r="C49" s="104"/>
      <c r="D49" s="4" t="s">
        <v>72</v>
      </c>
      <c r="E49" s="9">
        <v>43</v>
      </c>
      <c r="F49" s="9">
        <v>31</v>
      </c>
      <c r="G49" s="10">
        <f t="shared" si="0"/>
        <v>0.72093023255813948</v>
      </c>
      <c r="H49" s="9">
        <f t="shared" si="27"/>
        <v>20</v>
      </c>
      <c r="I49" s="10">
        <f t="shared" si="6"/>
        <v>0.64516129032258063</v>
      </c>
      <c r="J49" s="9">
        <v>11</v>
      </c>
      <c r="K49" s="10">
        <f t="shared" si="1"/>
        <v>0.35483870967741937</v>
      </c>
      <c r="L49" s="9">
        <v>1</v>
      </c>
      <c r="M49" s="10">
        <f t="shared" si="2"/>
        <v>2.3255813953488372E-2</v>
      </c>
      <c r="N49" s="9"/>
      <c r="O49" s="10"/>
      <c r="P49" s="9"/>
      <c r="Q49" s="9"/>
      <c r="R49" s="9">
        <v>24</v>
      </c>
      <c r="S49" s="10">
        <f>R49/E49</f>
        <v>0.55813953488372092</v>
      </c>
      <c r="T49" s="9"/>
      <c r="U49" s="10"/>
      <c r="V49" s="9">
        <v>0</v>
      </c>
      <c r="W49" s="10">
        <f t="shared" si="3"/>
        <v>0</v>
      </c>
      <c r="X49" s="9">
        <v>2</v>
      </c>
      <c r="Y49" s="10">
        <f t="shared" si="4"/>
        <v>4.6511627906976744E-2</v>
      </c>
      <c r="Z49" s="9">
        <v>2</v>
      </c>
      <c r="AA49" s="10">
        <f t="shared" si="5"/>
        <v>4.6511627906976744E-2</v>
      </c>
    </row>
    <row r="50" spans="1:27" x14ac:dyDescent="0.25">
      <c r="A50" s="114"/>
      <c r="B50" s="100"/>
      <c r="C50" s="105"/>
      <c r="D50" s="4" t="s">
        <v>73</v>
      </c>
      <c r="E50" s="9">
        <v>18</v>
      </c>
      <c r="F50" s="9">
        <v>15</v>
      </c>
      <c r="G50" s="10">
        <f t="shared" si="0"/>
        <v>0.83333333333333337</v>
      </c>
      <c r="H50" s="9">
        <f t="shared" si="27"/>
        <v>6</v>
      </c>
      <c r="I50" s="10">
        <f t="shared" si="6"/>
        <v>0.4</v>
      </c>
      <c r="J50" s="9">
        <v>9</v>
      </c>
      <c r="K50" s="10">
        <f t="shared" si="1"/>
        <v>0.6</v>
      </c>
      <c r="L50" s="9">
        <v>0</v>
      </c>
      <c r="M50" s="10">
        <f t="shared" si="2"/>
        <v>0</v>
      </c>
      <c r="N50" s="9"/>
      <c r="O50" s="10"/>
      <c r="P50" s="9"/>
      <c r="Q50" s="9"/>
      <c r="R50" s="9"/>
      <c r="S50" s="10"/>
      <c r="T50" s="9">
        <v>6</v>
      </c>
      <c r="U50" s="10">
        <f>T50/E50</f>
        <v>0.33333333333333331</v>
      </c>
      <c r="V50" s="9">
        <v>3</v>
      </c>
      <c r="W50" s="10">
        <f t="shared" si="3"/>
        <v>0.16666666666666666</v>
      </c>
      <c r="X50" s="9">
        <v>1</v>
      </c>
      <c r="Y50" s="10">
        <f t="shared" si="4"/>
        <v>5.5555555555555552E-2</v>
      </c>
      <c r="Z50" s="9">
        <v>0</v>
      </c>
      <c r="AA50" s="10">
        <f t="shared" si="5"/>
        <v>0</v>
      </c>
    </row>
    <row r="51" spans="1:27" x14ac:dyDescent="0.25">
      <c r="A51" s="114"/>
      <c r="B51" s="100"/>
      <c r="C51" s="29" t="s">
        <v>32</v>
      </c>
      <c r="D51" s="4" t="s">
        <v>107</v>
      </c>
      <c r="E51" s="9">
        <v>4</v>
      </c>
      <c r="F51" s="9">
        <v>3</v>
      </c>
      <c r="G51" s="10">
        <f t="shared" si="0"/>
        <v>0.75</v>
      </c>
      <c r="H51" s="9">
        <f t="shared" si="27"/>
        <v>1</v>
      </c>
      <c r="I51" s="10">
        <f t="shared" si="6"/>
        <v>0.33333333333333331</v>
      </c>
      <c r="J51" s="9">
        <v>2</v>
      </c>
      <c r="K51" s="10">
        <f t="shared" si="1"/>
        <v>0.66666666666666663</v>
      </c>
      <c r="L51" s="9">
        <v>0</v>
      </c>
      <c r="M51" s="10">
        <f t="shared" si="2"/>
        <v>0</v>
      </c>
      <c r="N51" s="9"/>
      <c r="O51" s="10"/>
      <c r="P51" s="9"/>
      <c r="Q51" s="9"/>
      <c r="R51" s="9"/>
      <c r="S51" s="10"/>
      <c r="T51" s="9">
        <v>1</v>
      </c>
      <c r="U51" s="10">
        <f>T51/E51</f>
        <v>0.25</v>
      </c>
      <c r="V51" s="9">
        <v>1</v>
      </c>
      <c r="W51" s="10">
        <f t="shared" si="3"/>
        <v>0.25</v>
      </c>
      <c r="X51" s="9">
        <v>0</v>
      </c>
      <c r="Y51" s="10">
        <f t="shared" si="4"/>
        <v>0</v>
      </c>
      <c r="Z51" s="9">
        <v>0</v>
      </c>
      <c r="AA51" s="10">
        <f t="shared" si="5"/>
        <v>0</v>
      </c>
    </row>
    <row r="52" spans="1:27" ht="28.5" x14ac:dyDescent="0.25">
      <c r="A52" s="114"/>
      <c r="B52" s="100"/>
      <c r="C52" s="96" t="s">
        <v>139</v>
      </c>
      <c r="D52" s="72" t="s">
        <v>156</v>
      </c>
      <c r="E52" s="43">
        <f>E53+E54</f>
        <v>240</v>
      </c>
      <c r="F52" s="43">
        <f t="shared" ref="F52:Z52" si="31">F53+F54</f>
        <v>206</v>
      </c>
      <c r="G52" s="44">
        <f t="shared" si="0"/>
        <v>0.85833333333333328</v>
      </c>
      <c r="H52" s="43">
        <f t="shared" si="31"/>
        <v>70</v>
      </c>
      <c r="I52" s="44">
        <f t="shared" si="6"/>
        <v>0.33980582524271846</v>
      </c>
      <c r="J52" s="43">
        <f t="shared" si="31"/>
        <v>136</v>
      </c>
      <c r="K52" s="44">
        <f t="shared" si="1"/>
        <v>0.66019417475728159</v>
      </c>
      <c r="L52" s="43">
        <f t="shared" si="31"/>
        <v>9</v>
      </c>
      <c r="M52" s="44">
        <f t="shared" si="2"/>
        <v>3.7499999999999999E-2</v>
      </c>
      <c r="N52" s="43">
        <f>R52+T52</f>
        <v>120</v>
      </c>
      <c r="O52" s="44">
        <f>N52/E52</f>
        <v>0.5</v>
      </c>
      <c r="P52" s="43"/>
      <c r="Q52" s="43"/>
      <c r="R52" s="43">
        <v>98</v>
      </c>
      <c r="S52" s="44">
        <f>R52/N52</f>
        <v>0.81666666666666665</v>
      </c>
      <c r="T52" s="43">
        <v>22</v>
      </c>
      <c r="U52" s="44">
        <f>T52/N52</f>
        <v>0.18333333333333332</v>
      </c>
      <c r="V52" s="43">
        <f t="shared" si="31"/>
        <v>16</v>
      </c>
      <c r="W52" s="44">
        <f t="shared" si="3"/>
        <v>6.6666666666666666E-2</v>
      </c>
      <c r="X52" s="43">
        <f t="shared" si="31"/>
        <v>5</v>
      </c>
      <c r="Y52" s="44">
        <f t="shared" si="4"/>
        <v>2.0833333333333332E-2</v>
      </c>
      <c r="Z52" s="43">
        <f t="shared" si="31"/>
        <v>6</v>
      </c>
      <c r="AA52" s="44">
        <f t="shared" si="5"/>
        <v>2.5000000000000001E-2</v>
      </c>
    </row>
    <row r="53" spans="1:27" ht="15.75" customHeight="1" x14ac:dyDescent="0.25">
      <c r="A53" s="114"/>
      <c r="B53" s="100"/>
      <c r="C53" s="97"/>
      <c r="D53" s="4" t="s">
        <v>72</v>
      </c>
      <c r="E53" s="9">
        <f>SUM(E38,E41,E43,E45,E47,E49)</f>
        <v>167</v>
      </c>
      <c r="F53" s="9">
        <f>SUM(F38,F41,F43,F45,F47,F49)</f>
        <v>140</v>
      </c>
      <c r="G53" s="10">
        <f t="shared" si="0"/>
        <v>0.83832335329341312</v>
      </c>
      <c r="H53" s="9">
        <f>SUM(H38,H41,H43,H45,H47,H49)</f>
        <v>52</v>
      </c>
      <c r="I53" s="10">
        <f t="shared" si="6"/>
        <v>0.37142857142857144</v>
      </c>
      <c r="J53" s="9">
        <f>SUM(J38,J41,J43,J45,J47,J49)</f>
        <v>88</v>
      </c>
      <c r="K53" s="10">
        <f t="shared" si="1"/>
        <v>0.62857142857142856</v>
      </c>
      <c r="L53" s="9">
        <f>SUM(L38,L41,L43,L45,L47,L49)</f>
        <v>7</v>
      </c>
      <c r="M53" s="10">
        <f t="shared" si="2"/>
        <v>4.1916167664670656E-2</v>
      </c>
      <c r="N53" s="9"/>
      <c r="O53" s="10"/>
      <c r="P53" s="9"/>
      <c r="Q53" s="9"/>
      <c r="R53" s="9">
        <f t="shared" ref="R53:Z53" si="32">SUM(R38,R41,R43,R45,R47,R49)</f>
        <v>98</v>
      </c>
      <c r="S53" s="10">
        <f>R53/E53</f>
        <v>0.58682634730538918</v>
      </c>
      <c r="T53" s="10"/>
      <c r="U53" s="10"/>
      <c r="V53" s="9">
        <f t="shared" si="32"/>
        <v>5</v>
      </c>
      <c r="W53" s="10">
        <f t="shared" si="3"/>
        <v>2.9940119760479042E-2</v>
      </c>
      <c r="X53" s="9">
        <f t="shared" si="32"/>
        <v>4</v>
      </c>
      <c r="Y53" s="10">
        <f t="shared" si="4"/>
        <v>2.3952095808383235E-2</v>
      </c>
      <c r="Z53" s="9">
        <f t="shared" si="32"/>
        <v>4</v>
      </c>
      <c r="AA53" s="10">
        <f t="shared" si="5"/>
        <v>2.3952095808383235E-2</v>
      </c>
    </row>
    <row r="54" spans="1:27" x14ac:dyDescent="0.25">
      <c r="A54" s="114"/>
      <c r="B54" s="101"/>
      <c r="C54" s="98"/>
      <c r="D54" s="4" t="s">
        <v>73</v>
      </c>
      <c r="E54" s="9">
        <f>SUM(E39,E42,E46,E50,E51)</f>
        <v>73</v>
      </c>
      <c r="F54" s="9">
        <f>SUM(F39,F42,F46,F50,F51)</f>
        <v>66</v>
      </c>
      <c r="G54" s="10">
        <f t="shared" si="0"/>
        <v>0.90410958904109584</v>
      </c>
      <c r="H54" s="9">
        <f>SUM(H39,H42,H46,H50,H51)</f>
        <v>18</v>
      </c>
      <c r="I54" s="10">
        <f t="shared" si="6"/>
        <v>0.27272727272727271</v>
      </c>
      <c r="J54" s="9">
        <f>SUM(J39,J42,J46,J50,J51)</f>
        <v>48</v>
      </c>
      <c r="K54" s="10">
        <f t="shared" si="1"/>
        <v>0.72727272727272729</v>
      </c>
      <c r="L54" s="9">
        <f>SUM(L39,L42,L46,L50,L51)</f>
        <v>2</v>
      </c>
      <c r="M54" s="10">
        <f t="shared" si="2"/>
        <v>2.7397260273972601E-2</v>
      </c>
      <c r="N54" s="9"/>
      <c r="O54" s="10"/>
      <c r="P54" s="9"/>
      <c r="Q54" s="9"/>
      <c r="R54" s="9"/>
      <c r="S54" s="9"/>
      <c r="T54" s="9">
        <f t="shared" ref="T54:Z54" si="33">SUM(T39,T42,T46,T50,T51)</f>
        <v>22</v>
      </c>
      <c r="U54" s="10">
        <f>T54/E54</f>
        <v>0.30136986301369861</v>
      </c>
      <c r="V54" s="9">
        <f t="shared" si="33"/>
        <v>11</v>
      </c>
      <c r="W54" s="10">
        <f t="shared" si="3"/>
        <v>0.15068493150684931</v>
      </c>
      <c r="X54" s="9">
        <f t="shared" si="33"/>
        <v>1</v>
      </c>
      <c r="Y54" s="10">
        <f t="shared" si="4"/>
        <v>1.3698630136986301E-2</v>
      </c>
      <c r="Z54" s="9">
        <f t="shared" si="33"/>
        <v>2</v>
      </c>
      <c r="AA54" s="10">
        <f t="shared" si="5"/>
        <v>2.7397260273972601E-2</v>
      </c>
    </row>
    <row r="55" spans="1:27" ht="97.5" customHeight="1" x14ac:dyDescent="0.25">
      <c r="A55" s="54" t="s">
        <v>58</v>
      </c>
      <c r="B55" s="55" t="s">
        <v>118</v>
      </c>
      <c r="C55" s="88" t="s">
        <v>105</v>
      </c>
      <c r="D55" s="69" t="s">
        <v>157</v>
      </c>
      <c r="E55" s="70">
        <v>3</v>
      </c>
      <c r="F55" s="70">
        <v>3</v>
      </c>
      <c r="G55" s="71">
        <f t="shared" si="0"/>
        <v>1</v>
      </c>
      <c r="H55" s="75">
        <f t="shared" si="27"/>
        <v>0</v>
      </c>
      <c r="I55" s="71">
        <f t="shared" si="6"/>
        <v>0</v>
      </c>
      <c r="J55" s="70">
        <v>3</v>
      </c>
      <c r="K55" s="71">
        <f t="shared" si="1"/>
        <v>1</v>
      </c>
      <c r="L55" s="70">
        <v>0</v>
      </c>
      <c r="M55" s="71">
        <f t="shared" si="2"/>
        <v>0</v>
      </c>
      <c r="N55" s="70">
        <v>2</v>
      </c>
      <c r="O55" s="71">
        <f>N55/E55</f>
        <v>0.66666666666666663</v>
      </c>
      <c r="P55" s="70"/>
      <c r="Q55" s="71"/>
      <c r="R55" s="70">
        <v>2</v>
      </c>
      <c r="S55" s="71">
        <f>R55/N55</f>
        <v>1</v>
      </c>
      <c r="T55" s="70"/>
      <c r="U55" s="70"/>
      <c r="V55" s="70">
        <v>0</v>
      </c>
      <c r="W55" s="71">
        <f t="shared" si="3"/>
        <v>0</v>
      </c>
      <c r="X55" s="70">
        <v>0</v>
      </c>
      <c r="Y55" s="71">
        <f t="shared" si="4"/>
        <v>0</v>
      </c>
      <c r="Z55" s="70">
        <v>0</v>
      </c>
      <c r="AA55" s="71">
        <f t="shared" si="5"/>
        <v>0</v>
      </c>
    </row>
    <row r="56" spans="1:27" ht="18" customHeight="1" x14ac:dyDescent="0.25">
      <c r="A56" s="114" t="s">
        <v>59</v>
      </c>
      <c r="B56" s="99" t="s">
        <v>120</v>
      </c>
      <c r="C56" s="111" t="s">
        <v>35</v>
      </c>
      <c r="D56" s="4" t="s">
        <v>78</v>
      </c>
      <c r="E56" s="9">
        <f t="shared" ref="E56:H56" si="34">E57+E58</f>
        <v>59</v>
      </c>
      <c r="F56" s="9">
        <f t="shared" si="34"/>
        <v>48</v>
      </c>
      <c r="G56" s="10">
        <f t="shared" si="0"/>
        <v>0.81355932203389836</v>
      </c>
      <c r="H56" s="22">
        <f t="shared" si="34"/>
        <v>19</v>
      </c>
      <c r="I56" s="10">
        <f t="shared" si="6"/>
        <v>0.39583333333333331</v>
      </c>
      <c r="J56" s="9">
        <f>J57+J58</f>
        <v>29</v>
      </c>
      <c r="K56" s="10">
        <f t="shared" si="1"/>
        <v>0.60416666666666663</v>
      </c>
      <c r="L56" s="9">
        <f t="shared" ref="L56:Z56" si="35">L57+L58</f>
        <v>4</v>
      </c>
      <c r="M56" s="10">
        <f t="shared" si="2"/>
        <v>6.7796610169491525E-2</v>
      </c>
      <c r="N56" s="9"/>
      <c r="O56" s="10"/>
      <c r="P56" s="9"/>
      <c r="Q56" s="9"/>
      <c r="R56" s="9"/>
      <c r="S56" s="10"/>
      <c r="T56" s="9"/>
      <c r="U56" s="10"/>
      <c r="V56" s="9">
        <f t="shared" si="35"/>
        <v>4</v>
      </c>
      <c r="W56" s="10">
        <f t="shared" si="3"/>
        <v>6.7796610169491525E-2</v>
      </c>
      <c r="X56" s="9">
        <f t="shared" si="35"/>
        <v>1</v>
      </c>
      <c r="Y56" s="10">
        <f t="shared" si="4"/>
        <v>1.6949152542372881E-2</v>
      </c>
      <c r="Z56" s="9">
        <f t="shared" si="35"/>
        <v>2</v>
      </c>
      <c r="AA56" s="10">
        <f t="shared" si="5"/>
        <v>3.3898305084745763E-2</v>
      </c>
    </row>
    <row r="57" spans="1:27" ht="18" customHeight="1" x14ac:dyDescent="0.25">
      <c r="A57" s="114"/>
      <c r="B57" s="100"/>
      <c r="C57" s="112"/>
      <c r="D57" s="4" t="s">
        <v>72</v>
      </c>
      <c r="E57" s="9">
        <v>35</v>
      </c>
      <c r="F57" s="9">
        <v>27</v>
      </c>
      <c r="G57" s="10">
        <f t="shared" si="0"/>
        <v>0.77142857142857146</v>
      </c>
      <c r="H57" s="22">
        <f t="shared" si="27"/>
        <v>10</v>
      </c>
      <c r="I57" s="10">
        <f t="shared" si="6"/>
        <v>0.37037037037037035</v>
      </c>
      <c r="J57" s="9">
        <v>17</v>
      </c>
      <c r="K57" s="10">
        <f t="shared" si="1"/>
        <v>0.62962962962962965</v>
      </c>
      <c r="L57" s="9">
        <v>2</v>
      </c>
      <c r="M57" s="10">
        <f t="shared" si="2"/>
        <v>5.7142857142857141E-2</v>
      </c>
      <c r="N57" s="9"/>
      <c r="O57" s="10"/>
      <c r="P57" s="9"/>
      <c r="Q57" s="9"/>
      <c r="R57" s="9">
        <v>17</v>
      </c>
      <c r="S57" s="10">
        <f>R57/E57</f>
        <v>0.48571428571428571</v>
      </c>
      <c r="T57" s="9"/>
      <c r="U57" s="10"/>
      <c r="V57" s="9">
        <v>1</v>
      </c>
      <c r="W57" s="10">
        <f t="shared" si="3"/>
        <v>2.8571428571428571E-2</v>
      </c>
      <c r="X57" s="9">
        <v>1</v>
      </c>
      <c r="Y57" s="10">
        <f t="shared" si="4"/>
        <v>2.8571428571428571E-2</v>
      </c>
      <c r="Z57" s="9">
        <v>2</v>
      </c>
      <c r="AA57" s="10">
        <f t="shared" si="5"/>
        <v>5.7142857142857141E-2</v>
      </c>
    </row>
    <row r="58" spans="1:27" ht="17.25" customHeight="1" x14ac:dyDescent="0.25">
      <c r="A58" s="114"/>
      <c r="B58" s="100"/>
      <c r="C58" s="113"/>
      <c r="D58" s="4" t="s">
        <v>73</v>
      </c>
      <c r="E58" s="9">
        <v>24</v>
      </c>
      <c r="F58" s="9">
        <v>21</v>
      </c>
      <c r="G58" s="10">
        <f t="shared" si="0"/>
        <v>0.875</v>
      </c>
      <c r="H58" s="22">
        <f t="shared" si="27"/>
        <v>9</v>
      </c>
      <c r="I58" s="10">
        <f t="shared" si="6"/>
        <v>0.42857142857142855</v>
      </c>
      <c r="J58" s="9">
        <v>12</v>
      </c>
      <c r="K58" s="10">
        <f t="shared" si="1"/>
        <v>0.5714285714285714</v>
      </c>
      <c r="L58" s="9">
        <v>2</v>
      </c>
      <c r="M58" s="10">
        <f t="shared" si="2"/>
        <v>8.3333333333333329E-2</v>
      </c>
      <c r="N58" s="9"/>
      <c r="O58" s="10"/>
      <c r="P58" s="9"/>
      <c r="Q58" s="9"/>
      <c r="R58" s="9"/>
      <c r="S58" s="10"/>
      <c r="T58" s="9">
        <v>2</v>
      </c>
      <c r="U58" s="10">
        <f>T58/E58</f>
        <v>8.3333333333333329E-2</v>
      </c>
      <c r="V58" s="9">
        <v>3</v>
      </c>
      <c r="W58" s="10">
        <f t="shared" si="3"/>
        <v>0.125</v>
      </c>
      <c r="X58" s="9">
        <v>0</v>
      </c>
      <c r="Y58" s="10">
        <f t="shared" si="4"/>
        <v>0</v>
      </c>
      <c r="Z58" s="9">
        <v>0</v>
      </c>
      <c r="AA58" s="10">
        <f t="shared" si="5"/>
        <v>0</v>
      </c>
    </row>
    <row r="59" spans="1:27" ht="18.75" customHeight="1" x14ac:dyDescent="0.25">
      <c r="A59" s="114"/>
      <c r="B59" s="100"/>
      <c r="C59" s="119" t="s">
        <v>38</v>
      </c>
      <c r="D59" s="4" t="s">
        <v>78</v>
      </c>
      <c r="E59" s="9">
        <f t="shared" ref="E59:H59" si="36">E60+E61</f>
        <v>87</v>
      </c>
      <c r="F59" s="9">
        <f t="shared" si="36"/>
        <v>81</v>
      </c>
      <c r="G59" s="10">
        <f t="shared" si="0"/>
        <v>0.93103448275862066</v>
      </c>
      <c r="H59" s="22">
        <f t="shared" si="36"/>
        <v>41</v>
      </c>
      <c r="I59" s="10">
        <f t="shared" si="6"/>
        <v>0.50617283950617287</v>
      </c>
      <c r="J59" s="9">
        <f>J60+J61</f>
        <v>40</v>
      </c>
      <c r="K59" s="10">
        <f t="shared" si="1"/>
        <v>0.49382716049382713</v>
      </c>
      <c r="L59" s="9">
        <f t="shared" ref="L59:Z59" si="37">L60+L61</f>
        <v>6</v>
      </c>
      <c r="M59" s="10">
        <f t="shared" si="2"/>
        <v>6.8965517241379309E-2</v>
      </c>
      <c r="N59" s="9"/>
      <c r="O59" s="10"/>
      <c r="P59" s="9"/>
      <c r="Q59" s="9"/>
      <c r="R59" s="9"/>
      <c r="S59" s="10"/>
      <c r="T59" s="9"/>
      <c r="U59" s="10"/>
      <c r="V59" s="9">
        <f t="shared" si="37"/>
        <v>2</v>
      </c>
      <c r="W59" s="10">
        <f t="shared" si="3"/>
        <v>2.2988505747126436E-2</v>
      </c>
      <c r="X59" s="9">
        <f t="shared" si="37"/>
        <v>0</v>
      </c>
      <c r="Y59" s="10">
        <f t="shared" si="4"/>
        <v>0</v>
      </c>
      <c r="Z59" s="9">
        <f t="shared" si="37"/>
        <v>0</v>
      </c>
      <c r="AA59" s="10">
        <f t="shared" si="5"/>
        <v>0</v>
      </c>
    </row>
    <row r="60" spans="1:27" ht="20.25" customHeight="1" x14ac:dyDescent="0.25">
      <c r="A60" s="114"/>
      <c r="B60" s="100"/>
      <c r="C60" s="120"/>
      <c r="D60" s="4" t="s">
        <v>72</v>
      </c>
      <c r="E60" s="9">
        <v>52</v>
      </c>
      <c r="F60" s="9">
        <v>49</v>
      </c>
      <c r="G60" s="10">
        <f t="shared" si="0"/>
        <v>0.94230769230769229</v>
      </c>
      <c r="H60" s="22">
        <f t="shared" si="27"/>
        <v>26</v>
      </c>
      <c r="I60" s="10">
        <f t="shared" si="6"/>
        <v>0.53061224489795922</v>
      </c>
      <c r="J60" s="9">
        <v>23</v>
      </c>
      <c r="K60" s="10">
        <f t="shared" si="1"/>
        <v>0.46938775510204084</v>
      </c>
      <c r="L60" s="9">
        <v>4</v>
      </c>
      <c r="M60" s="10">
        <f t="shared" si="2"/>
        <v>7.6923076923076927E-2</v>
      </c>
      <c r="N60" s="9"/>
      <c r="O60" s="10"/>
      <c r="P60" s="9"/>
      <c r="Q60" s="9"/>
      <c r="R60" s="9">
        <v>25</v>
      </c>
      <c r="S60" s="10">
        <f>R60/E60</f>
        <v>0.48076923076923078</v>
      </c>
      <c r="T60" s="9"/>
      <c r="U60" s="10"/>
      <c r="V60" s="9">
        <v>0</v>
      </c>
      <c r="W60" s="10">
        <f t="shared" si="3"/>
        <v>0</v>
      </c>
      <c r="X60" s="9">
        <v>0</v>
      </c>
      <c r="Y60" s="10">
        <f t="shared" si="4"/>
        <v>0</v>
      </c>
      <c r="Z60" s="9">
        <v>0</v>
      </c>
      <c r="AA60" s="10">
        <f t="shared" si="5"/>
        <v>0</v>
      </c>
    </row>
    <row r="61" spans="1:27" ht="16.5" customHeight="1" x14ac:dyDescent="0.25">
      <c r="A61" s="114"/>
      <c r="B61" s="100"/>
      <c r="C61" s="121"/>
      <c r="D61" s="4" t="s">
        <v>73</v>
      </c>
      <c r="E61" s="9">
        <v>35</v>
      </c>
      <c r="F61" s="9">
        <v>32</v>
      </c>
      <c r="G61" s="10">
        <f t="shared" si="0"/>
        <v>0.91428571428571426</v>
      </c>
      <c r="H61" s="22">
        <f t="shared" si="27"/>
        <v>15</v>
      </c>
      <c r="I61" s="10">
        <f t="shared" si="6"/>
        <v>0.46875</v>
      </c>
      <c r="J61" s="9">
        <v>17</v>
      </c>
      <c r="K61" s="10">
        <f t="shared" si="1"/>
        <v>0.53125</v>
      </c>
      <c r="L61" s="9">
        <v>2</v>
      </c>
      <c r="M61" s="10">
        <f t="shared" si="2"/>
        <v>5.7142857142857141E-2</v>
      </c>
      <c r="N61" s="9"/>
      <c r="O61" s="10"/>
      <c r="P61" s="9"/>
      <c r="Q61" s="9"/>
      <c r="R61" s="9"/>
      <c r="S61" s="10"/>
      <c r="T61" s="9">
        <v>6</v>
      </c>
      <c r="U61" s="10">
        <f>T61/E61</f>
        <v>0.17142857142857143</v>
      </c>
      <c r="V61" s="9">
        <v>2</v>
      </c>
      <c r="W61" s="10">
        <f t="shared" si="3"/>
        <v>5.7142857142857141E-2</v>
      </c>
      <c r="X61" s="9">
        <v>0</v>
      </c>
      <c r="Y61" s="10">
        <f t="shared" si="4"/>
        <v>0</v>
      </c>
      <c r="Z61" s="9">
        <v>0</v>
      </c>
      <c r="AA61" s="10">
        <f t="shared" si="5"/>
        <v>0</v>
      </c>
    </row>
    <row r="62" spans="1:27" ht="36" customHeight="1" x14ac:dyDescent="0.25">
      <c r="A62" s="114"/>
      <c r="B62" s="100"/>
      <c r="C62" s="23" t="s">
        <v>36</v>
      </c>
      <c r="D62" s="4" t="s">
        <v>106</v>
      </c>
      <c r="E62" s="9">
        <v>3</v>
      </c>
      <c r="F62" s="9">
        <v>3</v>
      </c>
      <c r="G62" s="10">
        <f t="shared" si="0"/>
        <v>1</v>
      </c>
      <c r="H62" s="22">
        <f t="shared" si="27"/>
        <v>1</v>
      </c>
      <c r="I62" s="10">
        <f t="shared" si="6"/>
        <v>0.33333333333333331</v>
      </c>
      <c r="J62" s="9">
        <v>2</v>
      </c>
      <c r="K62" s="10">
        <f t="shared" si="1"/>
        <v>0.66666666666666663</v>
      </c>
      <c r="L62" s="9">
        <v>0</v>
      </c>
      <c r="M62" s="10">
        <f t="shared" si="2"/>
        <v>0</v>
      </c>
      <c r="N62" s="9"/>
      <c r="O62" s="10"/>
      <c r="P62" s="9"/>
      <c r="Q62" s="9"/>
      <c r="R62" s="9">
        <v>2</v>
      </c>
      <c r="S62" s="10">
        <f>R62/E62</f>
        <v>0.66666666666666663</v>
      </c>
      <c r="T62" s="9"/>
      <c r="U62" s="10"/>
      <c r="V62" s="9">
        <v>0</v>
      </c>
      <c r="W62" s="10">
        <f t="shared" si="3"/>
        <v>0</v>
      </c>
      <c r="X62" s="9">
        <v>0</v>
      </c>
      <c r="Y62" s="10">
        <f t="shared" si="4"/>
        <v>0</v>
      </c>
      <c r="Z62" s="9">
        <v>0</v>
      </c>
      <c r="AA62" s="10">
        <f t="shared" si="5"/>
        <v>0</v>
      </c>
    </row>
    <row r="63" spans="1:27" ht="33" customHeight="1" x14ac:dyDescent="0.25">
      <c r="A63" s="114"/>
      <c r="B63" s="100"/>
      <c r="C63" s="8" t="s">
        <v>37</v>
      </c>
      <c r="D63" s="4" t="s">
        <v>106</v>
      </c>
      <c r="E63" s="9">
        <v>17</v>
      </c>
      <c r="F63" s="9">
        <v>16</v>
      </c>
      <c r="G63" s="10">
        <f t="shared" si="0"/>
        <v>0.94117647058823528</v>
      </c>
      <c r="H63" s="22">
        <f t="shared" si="27"/>
        <v>7</v>
      </c>
      <c r="I63" s="10">
        <f t="shared" si="6"/>
        <v>0.4375</v>
      </c>
      <c r="J63" s="9">
        <v>9</v>
      </c>
      <c r="K63" s="10">
        <f t="shared" si="1"/>
        <v>0.5625</v>
      </c>
      <c r="L63" s="9">
        <v>3</v>
      </c>
      <c r="M63" s="10">
        <f t="shared" si="2"/>
        <v>0.17647058823529413</v>
      </c>
      <c r="N63" s="9"/>
      <c r="O63" s="10"/>
      <c r="P63" s="9"/>
      <c r="Q63" s="9"/>
      <c r="R63" s="9">
        <v>5</v>
      </c>
      <c r="S63" s="10">
        <f>R63/E63</f>
        <v>0.29411764705882354</v>
      </c>
      <c r="T63" s="9"/>
      <c r="U63" s="10"/>
      <c r="V63" s="9">
        <v>0</v>
      </c>
      <c r="W63" s="10">
        <f t="shared" si="3"/>
        <v>0</v>
      </c>
      <c r="X63" s="9">
        <v>0</v>
      </c>
      <c r="Y63" s="10">
        <f t="shared" si="4"/>
        <v>0</v>
      </c>
      <c r="Z63" s="9">
        <v>0</v>
      </c>
      <c r="AA63" s="10">
        <f t="shared" si="5"/>
        <v>0</v>
      </c>
    </row>
    <row r="64" spans="1:27" ht="30" customHeight="1" x14ac:dyDescent="0.25">
      <c r="A64" s="114"/>
      <c r="B64" s="100"/>
      <c r="C64" s="96" t="s">
        <v>138</v>
      </c>
      <c r="D64" s="72" t="s">
        <v>158</v>
      </c>
      <c r="E64" s="43">
        <f t="shared" ref="E64:H64" si="38">E65+E66</f>
        <v>166</v>
      </c>
      <c r="F64" s="43">
        <f t="shared" si="38"/>
        <v>148</v>
      </c>
      <c r="G64" s="44">
        <f t="shared" si="0"/>
        <v>0.89156626506024095</v>
      </c>
      <c r="H64" s="45">
        <f t="shared" si="38"/>
        <v>68</v>
      </c>
      <c r="I64" s="44">
        <f t="shared" si="6"/>
        <v>0.45945945945945948</v>
      </c>
      <c r="J64" s="43">
        <f t="shared" ref="J64" si="39">J65+J66</f>
        <v>80</v>
      </c>
      <c r="K64" s="44">
        <f t="shared" si="1"/>
        <v>0.54054054054054057</v>
      </c>
      <c r="L64" s="43">
        <f t="shared" ref="L64" si="40">L65+L66</f>
        <v>13</v>
      </c>
      <c r="M64" s="44">
        <f t="shared" si="2"/>
        <v>7.8313253012048195E-2</v>
      </c>
      <c r="N64" s="43">
        <f>R64+T64</f>
        <v>57</v>
      </c>
      <c r="O64" s="44">
        <f>N64/E64</f>
        <v>0.34337349397590361</v>
      </c>
      <c r="P64" s="43"/>
      <c r="Q64" s="43"/>
      <c r="R64" s="43">
        <v>49</v>
      </c>
      <c r="S64" s="44">
        <f>R64/N64</f>
        <v>0.85964912280701755</v>
      </c>
      <c r="T64" s="43">
        <v>8</v>
      </c>
      <c r="U64" s="44">
        <f>T64/N64</f>
        <v>0.14035087719298245</v>
      </c>
      <c r="V64" s="43">
        <f t="shared" ref="V64" si="41">V65+V66</f>
        <v>6</v>
      </c>
      <c r="W64" s="44">
        <f t="shared" si="3"/>
        <v>3.614457831325301E-2</v>
      </c>
      <c r="X64" s="43">
        <f t="shared" ref="X64" si="42">X65+X66</f>
        <v>1</v>
      </c>
      <c r="Y64" s="44">
        <f t="shared" si="4"/>
        <v>6.024096385542169E-3</v>
      </c>
      <c r="Z64" s="43">
        <f t="shared" ref="Z64" si="43">Z65+Z66</f>
        <v>2</v>
      </c>
      <c r="AA64" s="44">
        <f t="shared" si="5"/>
        <v>1.2048192771084338E-2</v>
      </c>
    </row>
    <row r="65" spans="1:27" x14ac:dyDescent="0.25">
      <c r="A65" s="114"/>
      <c r="B65" s="100"/>
      <c r="C65" s="97"/>
      <c r="D65" s="4" t="s">
        <v>72</v>
      </c>
      <c r="E65" s="9">
        <f t="shared" ref="E65:H65" si="44">SUM(E57,E60,E62,E63)</f>
        <v>107</v>
      </c>
      <c r="F65" s="9">
        <f t="shared" si="44"/>
        <v>95</v>
      </c>
      <c r="G65" s="10">
        <f t="shared" si="0"/>
        <v>0.88785046728971961</v>
      </c>
      <c r="H65" s="22">
        <f t="shared" si="44"/>
        <v>44</v>
      </c>
      <c r="I65" s="10">
        <f t="shared" si="6"/>
        <v>0.4631578947368421</v>
      </c>
      <c r="J65" s="9">
        <f t="shared" ref="J65:Z65" si="45">SUM(J57,J60,J62,J63)</f>
        <v>51</v>
      </c>
      <c r="K65" s="10">
        <f t="shared" si="1"/>
        <v>0.5368421052631579</v>
      </c>
      <c r="L65" s="9">
        <f t="shared" si="45"/>
        <v>9</v>
      </c>
      <c r="M65" s="10">
        <f t="shared" si="2"/>
        <v>8.4112149532710276E-2</v>
      </c>
      <c r="N65" s="9"/>
      <c r="O65" s="10"/>
      <c r="P65" s="9"/>
      <c r="Q65" s="9"/>
      <c r="R65" s="9">
        <f t="shared" si="45"/>
        <v>49</v>
      </c>
      <c r="S65" s="10">
        <f>R65/E65</f>
        <v>0.45794392523364486</v>
      </c>
      <c r="T65" s="9"/>
      <c r="U65" s="10"/>
      <c r="V65" s="9">
        <f t="shared" si="45"/>
        <v>1</v>
      </c>
      <c r="W65" s="10">
        <f t="shared" si="3"/>
        <v>9.3457943925233638E-3</v>
      </c>
      <c r="X65" s="9">
        <f t="shared" si="45"/>
        <v>1</v>
      </c>
      <c r="Y65" s="10">
        <f t="shared" si="4"/>
        <v>9.3457943925233638E-3</v>
      </c>
      <c r="Z65" s="9">
        <f t="shared" si="45"/>
        <v>2</v>
      </c>
      <c r="AA65" s="10">
        <f t="shared" si="5"/>
        <v>1.8691588785046728E-2</v>
      </c>
    </row>
    <row r="66" spans="1:27" ht="15" customHeight="1" x14ac:dyDescent="0.25">
      <c r="A66" s="114"/>
      <c r="B66" s="101"/>
      <c r="C66" s="98"/>
      <c r="D66" s="4" t="s">
        <v>73</v>
      </c>
      <c r="E66" s="9">
        <f t="shared" ref="E66:H66" si="46">SUM(E58,E61)</f>
        <v>59</v>
      </c>
      <c r="F66" s="9">
        <f t="shared" si="46"/>
        <v>53</v>
      </c>
      <c r="G66" s="10">
        <f t="shared" si="0"/>
        <v>0.89830508474576276</v>
      </c>
      <c r="H66" s="22">
        <f t="shared" si="46"/>
        <v>24</v>
      </c>
      <c r="I66" s="10">
        <f t="shared" si="6"/>
        <v>0.45283018867924529</v>
      </c>
      <c r="J66" s="9">
        <f t="shared" ref="J66:Z66" si="47">SUM(J58,J61)</f>
        <v>29</v>
      </c>
      <c r="K66" s="10">
        <f t="shared" si="1"/>
        <v>0.54716981132075471</v>
      </c>
      <c r="L66" s="9">
        <f t="shared" si="47"/>
        <v>4</v>
      </c>
      <c r="M66" s="10">
        <f t="shared" si="2"/>
        <v>6.7796610169491525E-2</v>
      </c>
      <c r="N66" s="9"/>
      <c r="O66" s="10"/>
      <c r="P66" s="9"/>
      <c r="Q66" s="9"/>
      <c r="R66" s="9"/>
      <c r="S66" s="10"/>
      <c r="T66" s="9">
        <f t="shared" si="47"/>
        <v>8</v>
      </c>
      <c r="U66" s="10">
        <f>T66/E66</f>
        <v>0.13559322033898305</v>
      </c>
      <c r="V66" s="9">
        <f t="shared" si="47"/>
        <v>5</v>
      </c>
      <c r="W66" s="10">
        <f t="shared" si="3"/>
        <v>8.4745762711864403E-2</v>
      </c>
      <c r="X66" s="9">
        <f t="shared" si="47"/>
        <v>0</v>
      </c>
      <c r="Y66" s="10">
        <f t="shared" si="4"/>
        <v>0</v>
      </c>
      <c r="Z66" s="9">
        <f t="shared" si="47"/>
        <v>0</v>
      </c>
      <c r="AA66" s="10">
        <f t="shared" si="5"/>
        <v>0</v>
      </c>
    </row>
    <row r="67" spans="1:27" ht="18" customHeight="1" x14ac:dyDescent="0.25">
      <c r="A67" s="115" t="s">
        <v>60</v>
      </c>
      <c r="B67" s="141" t="s">
        <v>121</v>
      </c>
      <c r="C67" s="116" t="s">
        <v>39</v>
      </c>
      <c r="D67" s="57" t="s">
        <v>78</v>
      </c>
      <c r="E67" s="50">
        <f>E68+E69</f>
        <v>36</v>
      </c>
      <c r="F67" s="50">
        <f>F68+F69</f>
        <v>35</v>
      </c>
      <c r="G67" s="51">
        <f t="shared" ref="G67:G130" si="48">F67/E67</f>
        <v>0.97222222222222221</v>
      </c>
      <c r="H67" s="56">
        <f>H68+H69</f>
        <v>5</v>
      </c>
      <c r="I67" s="51">
        <f t="shared" si="6"/>
        <v>0.14285714285714285</v>
      </c>
      <c r="J67" s="50">
        <f t="shared" ref="J67:Z67" si="49">SUM(J68,J69)</f>
        <v>30</v>
      </c>
      <c r="K67" s="51">
        <f t="shared" ref="K67:K130" si="50">J67/F67</f>
        <v>0.8571428571428571</v>
      </c>
      <c r="L67" s="50">
        <f t="shared" si="49"/>
        <v>3</v>
      </c>
      <c r="M67" s="51">
        <f t="shared" ref="M67:M130" si="51">L67/E67</f>
        <v>8.3333333333333329E-2</v>
      </c>
      <c r="N67" s="50"/>
      <c r="O67" s="51"/>
      <c r="P67" s="50"/>
      <c r="Q67" s="50"/>
      <c r="R67" s="50"/>
      <c r="S67" s="51"/>
      <c r="T67" s="50"/>
      <c r="U67" s="51"/>
      <c r="V67" s="50">
        <f t="shared" si="49"/>
        <v>2</v>
      </c>
      <c r="W67" s="51">
        <f t="shared" ref="W67:W130" si="52">V67/E67</f>
        <v>5.5555555555555552E-2</v>
      </c>
      <c r="X67" s="50">
        <f t="shared" si="49"/>
        <v>4</v>
      </c>
      <c r="Y67" s="51">
        <f t="shared" ref="Y67:Y130" si="53">X67/E67</f>
        <v>0.1111111111111111</v>
      </c>
      <c r="Z67" s="50">
        <f t="shared" si="49"/>
        <v>2</v>
      </c>
      <c r="AA67" s="51">
        <f t="shared" ref="AA67:AA130" si="54">Z67/E67</f>
        <v>5.5555555555555552E-2</v>
      </c>
    </row>
    <row r="68" spans="1:27" s="5" customFormat="1" x14ac:dyDescent="0.25">
      <c r="A68" s="115"/>
      <c r="B68" s="142"/>
      <c r="C68" s="117"/>
      <c r="D68" s="57" t="s">
        <v>72</v>
      </c>
      <c r="E68" s="50">
        <v>25</v>
      </c>
      <c r="F68" s="50">
        <v>24</v>
      </c>
      <c r="G68" s="51">
        <f t="shared" si="48"/>
        <v>0.96</v>
      </c>
      <c r="H68" s="56">
        <f t="shared" ref="H68:H98" si="55">F68-J68</f>
        <v>4</v>
      </c>
      <c r="I68" s="51">
        <f t="shared" ref="I68:I131" si="56">H68/F68</f>
        <v>0.16666666666666666</v>
      </c>
      <c r="J68" s="50">
        <v>20</v>
      </c>
      <c r="K68" s="51">
        <f t="shared" si="50"/>
        <v>0.83333333333333337</v>
      </c>
      <c r="L68" s="50">
        <v>3</v>
      </c>
      <c r="M68" s="51">
        <f t="shared" si="51"/>
        <v>0.12</v>
      </c>
      <c r="N68" s="50"/>
      <c r="O68" s="51"/>
      <c r="P68" s="50"/>
      <c r="Q68" s="50"/>
      <c r="R68" s="50">
        <v>7</v>
      </c>
      <c r="S68" s="51">
        <f>R68/E68</f>
        <v>0.28000000000000003</v>
      </c>
      <c r="T68" s="50"/>
      <c r="U68" s="50"/>
      <c r="V68" s="50">
        <v>2</v>
      </c>
      <c r="W68" s="51">
        <f t="shared" si="52"/>
        <v>0.08</v>
      </c>
      <c r="X68" s="50">
        <v>4</v>
      </c>
      <c r="Y68" s="51">
        <f t="shared" si="53"/>
        <v>0.16</v>
      </c>
      <c r="Z68" s="50">
        <v>1</v>
      </c>
      <c r="AA68" s="51">
        <f t="shared" si="54"/>
        <v>0.04</v>
      </c>
    </row>
    <row r="69" spans="1:27" s="6" customFormat="1" x14ac:dyDescent="0.25">
      <c r="A69" s="115"/>
      <c r="B69" s="142"/>
      <c r="C69" s="118"/>
      <c r="D69" s="57" t="s">
        <v>73</v>
      </c>
      <c r="E69" s="50">
        <v>11</v>
      </c>
      <c r="F69" s="50">
        <v>11</v>
      </c>
      <c r="G69" s="51">
        <f t="shared" si="48"/>
        <v>1</v>
      </c>
      <c r="H69" s="56">
        <f t="shared" si="55"/>
        <v>1</v>
      </c>
      <c r="I69" s="51">
        <f t="shared" si="56"/>
        <v>9.0909090909090912E-2</v>
      </c>
      <c r="J69" s="50">
        <v>10</v>
      </c>
      <c r="K69" s="51">
        <f t="shared" si="50"/>
        <v>0.90909090909090906</v>
      </c>
      <c r="L69" s="50">
        <v>0</v>
      </c>
      <c r="M69" s="51">
        <f t="shared" si="51"/>
        <v>0</v>
      </c>
      <c r="N69" s="50"/>
      <c r="O69" s="51"/>
      <c r="P69" s="50"/>
      <c r="Q69" s="50"/>
      <c r="R69" s="50"/>
      <c r="S69" s="50"/>
      <c r="T69" s="50">
        <v>1</v>
      </c>
      <c r="U69" s="51">
        <f>T69/E69</f>
        <v>9.0909090909090912E-2</v>
      </c>
      <c r="V69" s="50">
        <v>0</v>
      </c>
      <c r="W69" s="51">
        <f t="shared" si="52"/>
        <v>0</v>
      </c>
      <c r="X69" s="50">
        <v>0</v>
      </c>
      <c r="Y69" s="51">
        <f t="shared" si="53"/>
        <v>0</v>
      </c>
      <c r="Z69" s="50">
        <v>1</v>
      </c>
      <c r="AA69" s="51">
        <f t="shared" si="54"/>
        <v>9.0909090909090912E-2</v>
      </c>
    </row>
    <row r="70" spans="1:27" x14ac:dyDescent="0.25">
      <c r="A70" s="115"/>
      <c r="B70" s="142"/>
      <c r="C70" s="116" t="s">
        <v>41</v>
      </c>
      <c r="D70" s="57" t="s">
        <v>78</v>
      </c>
      <c r="E70" s="50">
        <f>E71+E72</f>
        <v>96</v>
      </c>
      <c r="F70" s="50">
        <f>F71+F72</f>
        <v>91</v>
      </c>
      <c r="G70" s="51">
        <f t="shared" si="48"/>
        <v>0.94791666666666663</v>
      </c>
      <c r="H70" s="56">
        <f>H71+H72</f>
        <v>10</v>
      </c>
      <c r="I70" s="51">
        <f t="shared" si="56"/>
        <v>0.10989010989010989</v>
      </c>
      <c r="J70" s="50">
        <f>J71+J72</f>
        <v>81</v>
      </c>
      <c r="K70" s="51">
        <f t="shared" si="50"/>
        <v>0.89010989010989006</v>
      </c>
      <c r="L70" s="50">
        <f>L71+L72</f>
        <v>5</v>
      </c>
      <c r="M70" s="51">
        <f t="shared" si="51"/>
        <v>5.2083333333333336E-2</v>
      </c>
      <c r="N70" s="50"/>
      <c r="O70" s="51"/>
      <c r="P70" s="50"/>
      <c r="Q70" s="50"/>
      <c r="R70" s="50"/>
      <c r="S70" s="51"/>
      <c r="T70" s="50"/>
      <c r="U70" s="51"/>
      <c r="V70" s="50">
        <f t="shared" ref="V70:Z70" si="57">SUM(V71,V72)</f>
        <v>3</v>
      </c>
      <c r="W70" s="51">
        <f t="shared" si="52"/>
        <v>3.125E-2</v>
      </c>
      <c r="X70" s="50">
        <f t="shared" si="57"/>
        <v>4</v>
      </c>
      <c r="Y70" s="51">
        <f t="shared" si="53"/>
        <v>4.1666666666666664E-2</v>
      </c>
      <c r="Z70" s="50">
        <f t="shared" si="57"/>
        <v>4</v>
      </c>
      <c r="AA70" s="51">
        <f t="shared" si="54"/>
        <v>4.1666666666666664E-2</v>
      </c>
    </row>
    <row r="71" spans="1:27" s="5" customFormat="1" x14ac:dyDescent="0.25">
      <c r="A71" s="115"/>
      <c r="B71" s="142"/>
      <c r="C71" s="117"/>
      <c r="D71" s="57" t="s">
        <v>72</v>
      </c>
      <c r="E71" s="50">
        <v>76</v>
      </c>
      <c r="F71" s="50">
        <v>71</v>
      </c>
      <c r="G71" s="51">
        <f t="shared" si="48"/>
        <v>0.93421052631578949</v>
      </c>
      <c r="H71" s="56">
        <f t="shared" si="55"/>
        <v>8</v>
      </c>
      <c r="I71" s="51">
        <f t="shared" si="56"/>
        <v>0.11267605633802817</v>
      </c>
      <c r="J71" s="50">
        <v>63</v>
      </c>
      <c r="K71" s="51">
        <f t="shared" si="50"/>
        <v>0.88732394366197187</v>
      </c>
      <c r="L71" s="50">
        <v>5</v>
      </c>
      <c r="M71" s="51">
        <f t="shared" si="51"/>
        <v>6.5789473684210523E-2</v>
      </c>
      <c r="N71" s="50"/>
      <c r="O71" s="51"/>
      <c r="P71" s="50"/>
      <c r="Q71" s="50"/>
      <c r="R71" s="50">
        <v>42</v>
      </c>
      <c r="S71" s="51">
        <f>R71/E71</f>
        <v>0.55263157894736847</v>
      </c>
      <c r="T71" s="50"/>
      <c r="U71" s="50"/>
      <c r="V71" s="50">
        <v>0</v>
      </c>
      <c r="W71" s="51">
        <f t="shared" si="52"/>
        <v>0</v>
      </c>
      <c r="X71" s="50">
        <v>4</v>
      </c>
      <c r="Y71" s="51">
        <f t="shared" si="53"/>
        <v>5.2631578947368418E-2</v>
      </c>
      <c r="Z71" s="50">
        <v>3</v>
      </c>
      <c r="AA71" s="51">
        <f t="shared" si="54"/>
        <v>3.9473684210526314E-2</v>
      </c>
    </row>
    <row r="72" spans="1:27" s="6" customFormat="1" x14ac:dyDescent="0.25">
      <c r="A72" s="115"/>
      <c r="B72" s="142"/>
      <c r="C72" s="118"/>
      <c r="D72" s="57" t="s">
        <v>73</v>
      </c>
      <c r="E72" s="50">
        <v>20</v>
      </c>
      <c r="F72" s="50">
        <v>20</v>
      </c>
      <c r="G72" s="51">
        <f t="shared" si="48"/>
        <v>1</v>
      </c>
      <c r="H72" s="56">
        <f t="shared" si="55"/>
        <v>2</v>
      </c>
      <c r="I72" s="51">
        <f t="shared" si="56"/>
        <v>0.1</v>
      </c>
      <c r="J72" s="50">
        <v>18</v>
      </c>
      <c r="K72" s="51">
        <f t="shared" si="50"/>
        <v>0.9</v>
      </c>
      <c r="L72" s="50">
        <v>0</v>
      </c>
      <c r="M72" s="51">
        <f t="shared" si="51"/>
        <v>0</v>
      </c>
      <c r="N72" s="50"/>
      <c r="O72" s="51"/>
      <c r="P72" s="50"/>
      <c r="Q72" s="50"/>
      <c r="R72" s="50"/>
      <c r="S72" s="50"/>
      <c r="T72" s="50">
        <v>0</v>
      </c>
      <c r="U72" s="51">
        <f>T72/E72</f>
        <v>0</v>
      </c>
      <c r="V72" s="50">
        <v>3</v>
      </c>
      <c r="W72" s="51">
        <f t="shared" si="52"/>
        <v>0.15</v>
      </c>
      <c r="X72" s="50">
        <v>0</v>
      </c>
      <c r="Y72" s="51">
        <f t="shared" si="53"/>
        <v>0</v>
      </c>
      <c r="Z72" s="50">
        <v>1</v>
      </c>
      <c r="AA72" s="51">
        <f t="shared" si="54"/>
        <v>0.05</v>
      </c>
    </row>
    <row r="73" spans="1:27" x14ac:dyDescent="0.25">
      <c r="A73" s="115"/>
      <c r="B73" s="142"/>
      <c r="C73" s="116" t="s">
        <v>25</v>
      </c>
      <c r="D73" s="57" t="s">
        <v>78</v>
      </c>
      <c r="E73" s="50">
        <f>E74+E75</f>
        <v>201</v>
      </c>
      <c r="F73" s="50">
        <f t="shared" ref="F73:Z73" si="58">SUM(F74,F75)</f>
        <v>187</v>
      </c>
      <c r="G73" s="51">
        <f t="shared" si="48"/>
        <v>0.93034825870646765</v>
      </c>
      <c r="H73" s="56">
        <f t="shared" si="58"/>
        <v>49</v>
      </c>
      <c r="I73" s="51">
        <f t="shared" si="56"/>
        <v>0.26203208556149732</v>
      </c>
      <c r="J73" s="50">
        <f>J74+J75</f>
        <v>138</v>
      </c>
      <c r="K73" s="51">
        <f t="shared" si="50"/>
        <v>0.73796791443850263</v>
      </c>
      <c r="L73" s="50">
        <f t="shared" si="58"/>
        <v>9</v>
      </c>
      <c r="M73" s="51">
        <f t="shared" si="51"/>
        <v>4.4776119402985072E-2</v>
      </c>
      <c r="N73" s="50"/>
      <c r="O73" s="51"/>
      <c r="P73" s="50"/>
      <c r="Q73" s="50"/>
      <c r="R73" s="50"/>
      <c r="S73" s="51"/>
      <c r="T73" s="50"/>
      <c r="U73" s="51"/>
      <c r="V73" s="50">
        <f t="shared" si="58"/>
        <v>8</v>
      </c>
      <c r="W73" s="51">
        <f t="shared" si="52"/>
        <v>3.9800995024875621E-2</v>
      </c>
      <c r="X73" s="50">
        <f t="shared" si="58"/>
        <v>10</v>
      </c>
      <c r="Y73" s="51">
        <f t="shared" si="53"/>
        <v>4.975124378109453E-2</v>
      </c>
      <c r="Z73" s="50">
        <f t="shared" si="58"/>
        <v>3</v>
      </c>
      <c r="AA73" s="51">
        <f t="shared" si="54"/>
        <v>1.4925373134328358E-2</v>
      </c>
    </row>
    <row r="74" spans="1:27" s="5" customFormat="1" x14ac:dyDescent="0.25">
      <c r="A74" s="115"/>
      <c r="B74" s="142"/>
      <c r="C74" s="117"/>
      <c r="D74" s="57" t="s">
        <v>72</v>
      </c>
      <c r="E74" s="50">
        <v>178</v>
      </c>
      <c r="F74" s="50">
        <v>165</v>
      </c>
      <c r="G74" s="51">
        <f t="shared" si="48"/>
        <v>0.9269662921348315</v>
      </c>
      <c r="H74" s="56">
        <f t="shared" si="55"/>
        <v>42</v>
      </c>
      <c r="I74" s="51">
        <f t="shared" si="56"/>
        <v>0.25454545454545452</v>
      </c>
      <c r="J74" s="50">
        <v>123</v>
      </c>
      <c r="K74" s="51">
        <f t="shared" si="50"/>
        <v>0.74545454545454548</v>
      </c>
      <c r="L74" s="50">
        <v>7</v>
      </c>
      <c r="M74" s="51">
        <f t="shared" si="51"/>
        <v>3.9325842696629212E-2</v>
      </c>
      <c r="N74" s="50"/>
      <c r="O74" s="51"/>
      <c r="P74" s="50"/>
      <c r="Q74" s="50"/>
      <c r="R74" s="50">
        <v>88</v>
      </c>
      <c r="S74" s="51">
        <f>R74/E74</f>
        <v>0.4943820224719101</v>
      </c>
      <c r="T74" s="50"/>
      <c r="U74" s="50"/>
      <c r="V74" s="50">
        <v>8</v>
      </c>
      <c r="W74" s="51">
        <f t="shared" si="52"/>
        <v>4.49438202247191E-2</v>
      </c>
      <c r="X74" s="50">
        <v>9</v>
      </c>
      <c r="Y74" s="51">
        <f t="shared" si="53"/>
        <v>5.0561797752808987E-2</v>
      </c>
      <c r="Z74" s="50">
        <v>3</v>
      </c>
      <c r="AA74" s="51">
        <f t="shared" si="54"/>
        <v>1.6853932584269662E-2</v>
      </c>
    </row>
    <row r="75" spans="1:27" s="6" customFormat="1" x14ac:dyDescent="0.25">
      <c r="A75" s="115"/>
      <c r="B75" s="142"/>
      <c r="C75" s="118"/>
      <c r="D75" s="57" t="s">
        <v>73</v>
      </c>
      <c r="E75" s="50">
        <v>23</v>
      </c>
      <c r="F75" s="50">
        <v>22</v>
      </c>
      <c r="G75" s="51">
        <f t="shared" si="48"/>
        <v>0.95652173913043481</v>
      </c>
      <c r="H75" s="56">
        <f t="shared" si="55"/>
        <v>7</v>
      </c>
      <c r="I75" s="51">
        <f t="shared" si="56"/>
        <v>0.31818181818181818</v>
      </c>
      <c r="J75" s="50">
        <v>15</v>
      </c>
      <c r="K75" s="51">
        <f t="shared" si="50"/>
        <v>0.68181818181818177</v>
      </c>
      <c r="L75" s="50">
        <v>2</v>
      </c>
      <c r="M75" s="51">
        <f t="shared" si="51"/>
        <v>8.6956521739130432E-2</v>
      </c>
      <c r="N75" s="50"/>
      <c r="O75" s="51"/>
      <c r="P75" s="50"/>
      <c r="Q75" s="50"/>
      <c r="R75" s="50"/>
      <c r="S75" s="50"/>
      <c r="T75" s="50">
        <v>1</v>
      </c>
      <c r="U75" s="51">
        <f>T75/E75</f>
        <v>4.3478260869565216E-2</v>
      </c>
      <c r="V75" s="50">
        <v>0</v>
      </c>
      <c r="W75" s="51">
        <f t="shared" si="52"/>
        <v>0</v>
      </c>
      <c r="X75" s="50">
        <v>1</v>
      </c>
      <c r="Y75" s="51">
        <f t="shared" si="53"/>
        <v>4.3478260869565216E-2</v>
      </c>
      <c r="Z75" s="50">
        <v>0</v>
      </c>
      <c r="AA75" s="51">
        <f t="shared" si="54"/>
        <v>0</v>
      </c>
    </row>
    <row r="76" spans="1:27" ht="19.5" customHeight="1" x14ac:dyDescent="0.25">
      <c r="A76" s="115"/>
      <c r="B76" s="142"/>
      <c r="C76" s="116" t="s">
        <v>13</v>
      </c>
      <c r="D76" s="57" t="s">
        <v>78</v>
      </c>
      <c r="E76" s="50">
        <f>E77+E78</f>
        <v>54</v>
      </c>
      <c r="F76" s="50">
        <f t="shared" ref="F76:Z76" si="59">SUM(F77,F78)</f>
        <v>43</v>
      </c>
      <c r="G76" s="51">
        <f t="shared" si="48"/>
        <v>0.79629629629629628</v>
      </c>
      <c r="H76" s="56">
        <f t="shared" si="59"/>
        <v>7</v>
      </c>
      <c r="I76" s="51">
        <f t="shared" si="56"/>
        <v>0.16279069767441862</v>
      </c>
      <c r="J76" s="50">
        <f t="shared" si="59"/>
        <v>36</v>
      </c>
      <c r="K76" s="51">
        <f t="shared" si="50"/>
        <v>0.83720930232558144</v>
      </c>
      <c r="L76" s="50">
        <f t="shared" si="59"/>
        <v>5</v>
      </c>
      <c r="M76" s="51">
        <f t="shared" si="51"/>
        <v>9.2592592592592587E-2</v>
      </c>
      <c r="N76" s="50"/>
      <c r="O76" s="51"/>
      <c r="P76" s="50"/>
      <c r="Q76" s="50"/>
      <c r="R76" s="50"/>
      <c r="S76" s="51"/>
      <c r="T76" s="50"/>
      <c r="U76" s="51"/>
      <c r="V76" s="50">
        <f t="shared" si="59"/>
        <v>0</v>
      </c>
      <c r="W76" s="51">
        <f t="shared" si="52"/>
        <v>0</v>
      </c>
      <c r="X76" s="50">
        <f t="shared" si="59"/>
        <v>3</v>
      </c>
      <c r="Y76" s="51">
        <f t="shared" si="53"/>
        <v>5.5555555555555552E-2</v>
      </c>
      <c r="Z76" s="50">
        <f t="shared" si="59"/>
        <v>2</v>
      </c>
      <c r="AA76" s="51">
        <f t="shared" si="54"/>
        <v>3.7037037037037035E-2</v>
      </c>
    </row>
    <row r="77" spans="1:27" s="5" customFormat="1" x14ac:dyDescent="0.25">
      <c r="A77" s="115"/>
      <c r="B77" s="142"/>
      <c r="C77" s="117"/>
      <c r="D77" s="57" t="s">
        <v>72</v>
      </c>
      <c r="E77" s="50">
        <v>39</v>
      </c>
      <c r="F77" s="50">
        <v>29</v>
      </c>
      <c r="G77" s="51">
        <f t="shared" si="48"/>
        <v>0.74358974358974361</v>
      </c>
      <c r="H77" s="56">
        <f t="shared" si="55"/>
        <v>2</v>
      </c>
      <c r="I77" s="51">
        <f t="shared" si="56"/>
        <v>6.8965517241379309E-2</v>
      </c>
      <c r="J77" s="50">
        <v>27</v>
      </c>
      <c r="K77" s="51">
        <f t="shared" si="50"/>
        <v>0.93103448275862066</v>
      </c>
      <c r="L77" s="50">
        <v>4</v>
      </c>
      <c r="M77" s="51">
        <f t="shared" si="51"/>
        <v>0.10256410256410256</v>
      </c>
      <c r="N77" s="50"/>
      <c r="O77" s="51"/>
      <c r="P77" s="50"/>
      <c r="Q77" s="50"/>
      <c r="R77" s="50">
        <v>22</v>
      </c>
      <c r="S77" s="51">
        <f>R77/E77</f>
        <v>0.5641025641025641</v>
      </c>
      <c r="T77" s="50"/>
      <c r="U77" s="50"/>
      <c r="V77" s="50">
        <v>0</v>
      </c>
      <c r="W77" s="51">
        <f t="shared" si="52"/>
        <v>0</v>
      </c>
      <c r="X77" s="50">
        <v>3</v>
      </c>
      <c r="Y77" s="51">
        <f t="shared" si="53"/>
        <v>7.6923076923076927E-2</v>
      </c>
      <c r="Z77" s="50">
        <v>2</v>
      </c>
      <c r="AA77" s="51">
        <f t="shared" si="54"/>
        <v>5.128205128205128E-2</v>
      </c>
    </row>
    <row r="78" spans="1:27" s="6" customFormat="1" x14ac:dyDescent="0.25">
      <c r="A78" s="115"/>
      <c r="B78" s="142"/>
      <c r="C78" s="118"/>
      <c r="D78" s="57" t="s">
        <v>73</v>
      </c>
      <c r="E78" s="50">
        <v>15</v>
      </c>
      <c r="F78" s="50">
        <v>14</v>
      </c>
      <c r="G78" s="51">
        <f t="shared" si="48"/>
        <v>0.93333333333333335</v>
      </c>
      <c r="H78" s="56">
        <f t="shared" si="55"/>
        <v>5</v>
      </c>
      <c r="I78" s="51">
        <f t="shared" si="56"/>
        <v>0.35714285714285715</v>
      </c>
      <c r="J78" s="50">
        <v>9</v>
      </c>
      <c r="K78" s="51">
        <f t="shared" si="50"/>
        <v>0.6428571428571429</v>
      </c>
      <c r="L78" s="50">
        <v>1</v>
      </c>
      <c r="M78" s="51">
        <f t="shared" si="51"/>
        <v>6.6666666666666666E-2</v>
      </c>
      <c r="N78" s="50"/>
      <c r="O78" s="51"/>
      <c r="P78" s="50"/>
      <c r="Q78" s="50"/>
      <c r="R78" s="50"/>
      <c r="S78" s="50"/>
      <c r="T78" s="50">
        <v>2</v>
      </c>
      <c r="U78" s="51">
        <f>T78/E78</f>
        <v>0.13333333333333333</v>
      </c>
      <c r="V78" s="50">
        <v>0</v>
      </c>
      <c r="W78" s="51">
        <f t="shared" si="52"/>
        <v>0</v>
      </c>
      <c r="X78" s="50">
        <v>0</v>
      </c>
      <c r="Y78" s="51">
        <f t="shared" si="53"/>
        <v>0</v>
      </c>
      <c r="Z78" s="50">
        <v>0</v>
      </c>
      <c r="AA78" s="51">
        <f t="shared" si="54"/>
        <v>0</v>
      </c>
    </row>
    <row r="79" spans="1:27" x14ac:dyDescent="0.25">
      <c r="A79" s="115"/>
      <c r="B79" s="142"/>
      <c r="C79" s="116" t="s">
        <v>40</v>
      </c>
      <c r="D79" s="57" t="s">
        <v>78</v>
      </c>
      <c r="E79" s="50">
        <f>E80+E81</f>
        <v>27</v>
      </c>
      <c r="F79" s="50">
        <f t="shared" ref="F79:Z79" si="60">SUM(F80,F81)</f>
        <v>23</v>
      </c>
      <c r="G79" s="51">
        <f t="shared" si="48"/>
        <v>0.85185185185185186</v>
      </c>
      <c r="H79" s="56">
        <f t="shared" si="60"/>
        <v>5</v>
      </c>
      <c r="I79" s="51">
        <f t="shared" si="56"/>
        <v>0.21739130434782608</v>
      </c>
      <c r="J79" s="50">
        <f t="shared" si="60"/>
        <v>18</v>
      </c>
      <c r="K79" s="51">
        <f t="shared" si="50"/>
        <v>0.78260869565217395</v>
      </c>
      <c r="L79" s="50">
        <f t="shared" si="60"/>
        <v>1</v>
      </c>
      <c r="M79" s="51">
        <f t="shared" si="51"/>
        <v>3.7037037037037035E-2</v>
      </c>
      <c r="N79" s="50"/>
      <c r="O79" s="51"/>
      <c r="P79" s="50"/>
      <c r="Q79" s="50"/>
      <c r="R79" s="50"/>
      <c r="S79" s="51"/>
      <c r="T79" s="50"/>
      <c r="U79" s="51"/>
      <c r="V79" s="50">
        <f t="shared" si="60"/>
        <v>2</v>
      </c>
      <c r="W79" s="51">
        <f t="shared" si="52"/>
        <v>7.407407407407407E-2</v>
      </c>
      <c r="X79" s="50">
        <f t="shared" si="60"/>
        <v>2</v>
      </c>
      <c r="Y79" s="51">
        <f t="shared" si="53"/>
        <v>7.407407407407407E-2</v>
      </c>
      <c r="Z79" s="50">
        <f t="shared" si="60"/>
        <v>1</v>
      </c>
      <c r="AA79" s="51">
        <f t="shared" si="54"/>
        <v>3.7037037037037035E-2</v>
      </c>
    </row>
    <row r="80" spans="1:27" s="5" customFormat="1" x14ac:dyDescent="0.25">
      <c r="A80" s="115"/>
      <c r="B80" s="142"/>
      <c r="C80" s="117"/>
      <c r="D80" s="57" t="s">
        <v>72</v>
      </c>
      <c r="E80" s="50">
        <v>24</v>
      </c>
      <c r="F80" s="50">
        <v>20</v>
      </c>
      <c r="G80" s="51">
        <f t="shared" si="48"/>
        <v>0.83333333333333337</v>
      </c>
      <c r="H80" s="56">
        <f t="shared" si="55"/>
        <v>4</v>
      </c>
      <c r="I80" s="51">
        <f t="shared" si="56"/>
        <v>0.2</v>
      </c>
      <c r="J80" s="50">
        <v>16</v>
      </c>
      <c r="K80" s="51">
        <f t="shared" si="50"/>
        <v>0.8</v>
      </c>
      <c r="L80" s="50">
        <v>1</v>
      </c>
      <c r="M80" s="51">
        <f t="shared" si="51"/>
        <v>4.1666666666666664E-2</v>
      </c>
      <c r="N80" s="50"/>
      <c r="O80" s="51"/>
      <c r="P80" s="50"/>
      <c r="Q80" s="50"/>
      <c r="R80" s="50">
        <v>12</v>
      </c>
      <c r="S80" s="51">
        <f>R80/E80</f>
        <v>0.5</v>
      </c>
      <c r="T80" s="50"/>
      <c r="U80" s="50"/>
      <c r="V80" s="50">
        <v>2</v>
      </c>
      <c r="W80" s="51">
        <f t="shared" si="52"/>
        <v>8.3333333333333329E-2</v>
      </c>
      <c r="X80" s="50">
        <v>2</v>
      </c>
      <c r="Y80" s="51">
        <f t="shared" si="53"/>
        <v>8.3333333333333329E-2</v>
      </c>
      <c r="Z80" s="50">
        <v>1</v>
      </c>
      <c r="AA80" s="51">
        <f t="shared" si="54"/>
        <v>4.1666666666666664E-2</v>
      </c>
    </row>
    <row r="81" spans="1:27" s="7" customFormat="1" x14ac:dyDescent="0.25">
      <c r="A81" s="115"/>
      <c r="B81" s="142"/>
      <c r="C81" s="118"/>
      <c r="D81" s="57" t="s">
        <v>73</v>
      </c>
      <c r="E81" s="50">
        <v>3</v>
      </c>
      <c r="F81" s="50">
        <v>3</v>
      </c>
      <c r="G81" s="51">
        <f t="shared" si="48"/>
        <v>1</v>
      </c>
      <c r="H81" s="56">
        <f t="shared" si="55"/>
        <v>1</v>
      </c>
      <c r="I81" s="51">
        <f t="shared" si="56"/>
        <v>0.33333333333333331</v>
      </c>
      <c r="J81" s="50">
        <v>2</v>
      </c>
      <c r="K81" s="51">
        <f t="shared" si="50"/>
        <v>0.66666666666666663</v>
      </c>
      <c r="L81" s="50">
        <v>0</v>
      </c>
      <c r="M81" s="51">
        <f t="shared" si="51"/>
        <v>0</v>
      </c>
      <c r="N81" s="50"/>
      <c r="O81" s="51"/>
      <c r="P81" s="50"/>
      <c r="Q81" s="50"/>
      <c r="R81" s="50"/>
      <c r="S81" s="50"/>
      <c r="T81" s="50">
        <v>0</v>
      </c>
      <c r="U81" s="51">
        <f>T81/E81</f>
        <v>0</v>
      </c>
      <c r="V81" s="50">
        <v>0</v>
      </c>
      <c r="W81" s="51">
        <f t="shared" si="52"/>
        <v>0</v>
      </c>
      <c r="X81" s="50">
        <v>0</v>
      </c>
      <c r="Y81" s="51">
        <f t="shared" si="53"/>
        <v>0</v>
      </c>
      <c r="Z81" s="50">
        <v>0</v>
      </c>
      <c r="AA81" s="51">
        <f t="shared" si="54"/>
        <v>0</v>
      </c>
    </row>
    <row r="82" spans="1:27" x14ac:dyDescent="0.25">
      <c r="A82" s="115"/>
      <c r="B82" s="142"/>
      <c r="C82" s="116" t="s">
        <v>28</v>
      </c>
      <c r="D82" s="57" t="s">
        <v>78</v>
      </c>
      <c r="E82" s="50">
        <f>E83+E84</f>
        <v>24</v>
      </c>
      <c r="F82" s="50">
        <f t="shared" ref="F82:Z82" si="61">SUM(F83,F84)</f>
        <v>18</v>
      </c>
      <c r="G82" s="51">
        <f t="shared" si="48"/>
        <v>0.75</v>
      </c>
      <c r="H82" s="56">
        <f t="shared" si="61"/>
        <v>4</v>
      </c>
      <c r="I82" s="51">
        <f t="shared" si="56"/>
        <v>0.22222222222222221</v>
      </c>
      <c r="J82" s="50">
        <f t="shared" si="61"/>
        <v>14</v>
      </c>
      <c r="K82" s="51">
        <f t="shared" si="50"/>
        <v>0.77777777777777779</v>
      </c>
      <c r="L82" s="50">
        <f t="shared" si="61"/>
        <v>5</v>
      </c>
      <c r="M82" s="51">
        <f t="shared" si="51"/>
        <v>0.20833333333333334</v>
      </c>
      <c r="N82" s="50"/>
      <c r="O82" s="51"/>
      <c r="P82" s="50"/>
      <c r="Q82" s="51"/>
      <c r="R82" s="50"/>
      <c r="S82" s="51"/>
      <c r="T82" s="50"/>
      <c r="U82" s="51"/>
      <c r="V82" s="50">
        <f t="shared" si="61"/>
        <v>0</v>
      </c>
      <c r="W82" s="51">
        <f t="shared" si="52"/>
        <v>0</v>
      </c>
      <c r="X82" s="50">
        <f t="shared" si="61"/>
        <v>0</v>
      </c>
      <c r="Y82" s="51">
        <f t="shared" si="53"/>
        <v>0</v>
      </c>
      <c r="Z82" s="50">
        <f t="shared" si="61"/>
        <v>1</v>
      </c>
      <c r="AA82" s="51">
        <f t="shared" si="54"/>
        <v>4.1666666666666664E-2</v>
      </c>
    </row>
    <row r="83" spans="1:27" s="5" customFormat="1" x14ac:dyDescent="0.25">
      <c r="A83" s="115"/>
      <c r="B83" s="142"/>
      <c r="C83" s="117"/>
      <c r="D83" s="57" t="s">
        <v>72</v>
      </c>
      <c r="E83" s="50">
        <v>8</v>
      </c>
      <c r="F83" s="50">
        <v>7</v>
      </c>
      <c r="G83" s="51">
        <f t="shared" si="48"/>
        <v>0.875</v>
      </c>
      <c r="H83" s="56">
        <f t="shared" si="55"/>
        <v>1</v>
      </c>
      <c r="I83" s="51">
        <f t="shared" si="56"/>
        <v>0.14285714285714285</v>
      </c>
      <c r="J83" s="50">
        <v>6</v>
      </c>
      <c r="K83" s="51">
        <f t="shared" si="50"/>
        <v>0.8571428571428571</v>
      </c>
      <c r="L83" s="50">
        <v>1</v>
      </c>
      <c r="M83" s="51">
        <f t="shared" si="51"/>
        <v>0.125</v>
      </c>
      <c r="N83" s="50"/>
      <c r="O83" s="51"/>
      <c r="P83" s="50"/>
      <c r="Q83" s="50"/>
      <c r="R83" s="50">
        <v>2</v>
      </c>
      <c r="S83" s="51">
        <f>R83/E83</f>
        <v>0.25</v>
      </c>
      <c r="T83" s="50"/>
      <c r="U83" s="50"/>
      <c r="V83" s="50">
        <v>0</v>
      </c>
      <c r="W83" s="51">
        <f t="shared" si="52"/>
        <v>0</v>
      </c>
      <c r="X83" s="50">
        <v>0</v>
      </c>
      <c r="Y83" s="51">
        <f t="shared" si="53"/>
        <v>0</v>
      </c>
      <c r="Z83" s="50">
        <v>1</v>
      </c>
      <c r="AA83" s="51">
        <f t="shared" si="54"/>
        <v>0.125</v>
      </c>
    </row>
    <row r="84" spans="1:27" x14ac:dyDescent="0.25">
      <c r="A84" s="115"/>
      <c r="B84" s="142"/>
      <c r="C84" s="118"/>
      <c r="D84" s="57" t="s">
        <v>46</v>
      </c>
      <c r="E84" s="50">
        <v>16</v>
      </c>
      <c r="F84" s="50">
        <v>11</v>
      </c>
      <c r="G84" s="51">
        <f t="shared" si="48"/>
        <v>0.6875</v>
      </c>
      <c r="H84" s="56">
        <f t="shared" si="55"/>
        <v>3</v>
      </c>
      <c r="I84" s="51">
        <f t="shared" si="56"/>
        <v>0.27272727272727271</v>
      </c>
      <c r="J84" s="50">
        <v>8</v>
      </c>
      <c r="K84" s="51">
        <f t="shared" si="50"/>
        <v>0.72727272727272729</v>
      </c>
      <c r="L84" s="50">
        <v>4</v>
      </c>
      <c r="M84" s="51">
        <f t="shared" si="51"/>
        <v>0.25</v>
      </c>
      <c r="N84" s="50"/>
      <c r="O84" s="51"/>
      <c r="P84" s="50">
        <v>10</v>
      </c>
      <c r="Q84" s="51">
        <f>P84/E84</f>
        <v>0.625</v>
      </c>
      <c r="R84" s="50"/>
      <c r="S84" s="50"/>
      <c r="T84" s="50"/>
      <c r="U84" s="50"/>
      <c r="V84" s="50">
        <v>0</v>
      </c>
      <c r="W84" s="51">
        <f t="shared" si="52"/>
        <v>0</v>
      </c>
      <c r="X84" s="50">
        <v>0</v>
      </c>
      <c r="Y84" s="51">
        <f t="shared" si="53"/>
        <v>0</v>
      </c>
      <c r="Z84" s="50">
        <v>0</v>
      </c>
      <c r="AA84" s="51">
        <f t="shared" si="54"/>
        <v>0</v>
      </c>
    </row>
    <row r="85" spans="1:27" ht="18" customHeight="1" x14ac:dyDescent="0.25">
      <c r="A85" s="115"/>
      <c r="B85" s="142"/>
      <c r="C85" s="158" t="s">
        <v>18</v>
      </c>
      <c r="D85" s="57" t="s">
        <v>78</v>
      </c>
      <c r="E85" s="50">
        <f>E86+E87</f>
        <v>27</v>
      </c>
      <c r="F85" s="50">
        <f t="shared" ref="F85:Z85" si="62">SUM(F86,F87)</f>
        <v>26</v>
      </c>
      <c r="G85" s="51">
        <f t="shared" si="48"/>
        <v>0.96296296296296291</v>
      </c>
      <c r="H85" s="56">
        <f t="shared" si="62"/>
        <v>4</v>
      </c>
      <c r="I85" s="51">
        <f t="shared" si="56"/>
        <v>0.15384615384615385</v>
      </c>
      <c r="J85" s="50">
        <f t="shared" si="62"/>
        <v>22</v>
      </c>
      <c r="K85" s="51">
        <f t="shared" si="50"/>
        <v>0.84615384615384615</v>
      </c>
      <c r="L85" s="50">
        <f t="shared" si="62"/>
        <v>0</v>
      </c>
      <c r="M85" s="51">
        <f t="shared" si="51"/>
        <v>0</v>
      </c>
      <c r="N85" s="50"/>
      <c r="O85" s="51"/>
      <c r="P85" s="50"/>
      <c r="Q85" s="50"/>
      <c r="R85" s="50"/>
      <c r="S85" s="51"/>
      <c r="T85" s="50"/>
      <c r="U85" s="51"/>
      <c r="V85" s="50">
        <f t="shared" si="62"/>
        <v>2</v>
      </c>
      <c r="W85" s="51">
        <f t="shared" si="52"/>
        <v>7.407407407407407E-2</v>
      </c>
      <c r="X85" s="50">
        <f t="shared" si="62"/>
        <v>0</v>
      </c>
      <c r="Y85" s="51">
        <f t="shared" si="53"/>
        <v>0</v>
      </c>
      <c r="Z85" s="50">
        <f t="shared" si="62"/>
        <v>0</v>
      </c>
      <c r="AA85" s="51">
        <f t="shared" si="54"/>
        <v>0</v>
      </c>
    </row>
    <row r="86" spans="1:27" s="5" customFormat="1" x14ac:dyDescent="0.25">
      <c r="A86" s="115"/>
      <c r="B86" s="142"/>
      <c r="C86" s="159"/>
      <c r="D86" s="57" t="s">
        <v>72</v>
      </c>
      <c r="E86" s="50">
        <v>17</v>
      </c>
      <c r="F86" s="50">
        <v>16</v>
      </c>
      <c r="G86" s="51">
        <f t="shared" si="48"/>
        <v>0.94117647058823528</v>
      </c>
      <c r="H86" s="56">
        <f t="shared" si="55"/>
        <v>3</v>
      </c>
      <c r="I86" s="51">
        <f t="shared" si="56"/>
        <v>0.1875</v>
      </c>
      <c r="J86" s="50">
        <v>13</v>
      </c>
      <c r="K86" s="51">
        <f t="shared" si="50"/>
        <v>0.8125</v>
      </c>
      <c r="L86" s="50">
        <v>0</v>
      </c>
      <c r="M86" s="51">
        <f t="shared" si="51"/>
        <v>0</v>
      </c>
      <c r="N86" s="50"/>
      <c r="O86" s="51"/>
      <c r="P86" s="50"/>
      <c r="Q86" s="50"/>
      <c r="R86" s="50">
        <v>14</v>
      </c>
      <c r="S86" s="51">
        <f>R86/E86</f>
        <v>0.82352941176470584</v>
      </c>
      <c r="T86" s="50"/>
      <c r="U86" s="50"/>
      <c r="V86" s="50">
        <v>1</v>
      </c>
      <c r="W86" s="51">
        <f t="shared" si="52"/>
        <v>5.8823529411764705E-2</v>
      </c>
      <c r="X86" s="50">
        <v>0</v>
      </c>
      <c r="Y86" s="51">
        <f t="shared" si="53"/>
        <v>0</v>
      </c>
      <c r="Z86" s="50">
        <v>0</v>
      </c>
      <c r="AA86" s="51">
        <f t="shared" si="54"/>
        <v>0</v>
      </c>
    </row>
    <row r="87" spans="1:27" s="6" customFormat="1" x14ac:dyDescent="0.25">
      <c r="A87" s="115"/>
      <c r="B87" s="142"/>
      <c r="C87" s="160"/>
      <c r="D87" s="57" t="s">
        <v>73</v>
      </c>
      <c r="E87" s="50">
        <v>10</v>
      </c>
      <c r="F87" s="50">
        <v>10</v>
      </c>
      <c r="G87" s="51">
        <f t="shared" si="48"/>
        <v>1</v>
      </c>
      <c r="H87" s="56">
        <f t="shared" si="55"/>
        <v>1</v>
      </c>
      <c r="I87" s="51">
        <f t="shared" si="56"/>
        <v>0.1</v>
      </c>
      <c r="J87" s="50">
        <v>9</v>
      </c>
      <c r="K87" s="51">
        <f t="shared" si="50"/>
        <v>0.9</v>
      </c>
      <c r="L87" s="50">
        <v>0</v>
      </c>
      <c r="M87" s="51">
        <f t="shared" si="51"/>
        <v>0</v>
      </c>
      <c r="N87" s="50"/>
      <c r="O87" s="51"/>
      <c r="P87" s="50"/>
      <c r="Q87" s="50"/>
      <c r="R87" s="50"/>
      <c r="S87" s="50"/>
      <c r="T87" s="50">
        <v>0</v>
      </c>
      <c r="U87" s="51">
        <f>T87/E87</f>
        <v>0</v>
      </c>
      <c r="V87" s="50">
        <v>1</v>
      </c>
      <c r="W87" s="51">
        <f t="shared" si="52"/>
        <v>0.1</v>
      </c>
      <c r="X87" s="50">
        <v>0</v>
      </c>
      <c r="Y87" s="51">
        <f t="shared" si="53"/>
        <v>0</v>
      </c>
      <c r="Z87" s="50">
        <v>0</v>
      </c>
      <c r="AA87" s="51">
        <f t="shared" si="54"/>
        <v>0</v>
      </c>
    </row>
    <row r="88" spans="1:27" s="5" customFormat="1" ht="28.5" customHeight="1" x14ac:dyDescent="0.25">
      <c r="A88" s="115"/>
      <c r="B88" s="142"/>
      <c r="C88" s="58" t="s">
        <v>19</v>
      </c>
      <c r="D88" s="57" t="s">
        <v>106</v>
      </c>
      <c r="E88" s="50">
        <v>16</v>
      </c>
      <c r="F88" s="50">
        <v>13</v>
      </c>
      <c r="G88" s="51">
        <f t="shared" si="48"/>
        <v>0.8125</v>
      </c>
      <c r="H88" s="56">
        <f t="shared" si="55"/>
        <v>4</v>
      </c>
      <c r="I88" s="51">
        <f t="shared" si="56"/>
        <v>0.30769230769230771</v>
      </c>
      <c r="J88" s="50">
        <v>9</v>
      </c>
      <c r="K88" s="51">
        <f t="shared" si="50"/>
        <v>0.69230769230769229</v>
      </c>
      <c r="L88" s="50">
        <v>2</v>
      </c>
      <c r="M88" s="51">
        <f t="shared" si="51"/>
        <v>0.125</v>
      </c>
      <c r="N88" s="50"/>
      <c r="O88" s="51"/>
      <c r="P88" s="50"/>
      <c r="Q88" s="50"/>
      <c r="R88" s="50">
        <v>10</v>
      </c>
      <c r="S88" s="51">
        <f>R88/E88</f>
        <v>0.625</v>
      </c>
      <c r="T88" s="50"/>
      <c r="U88" s="50"/>
      <c r="V88" s="50">
        <v>0</v>
      </c>
      <c r="W88" s="51">
        <f t="shared" si="52"/>
        <v>0</v>
      </c>
      <c r="X88" s="50">
        <v>1</v>
      </c>
      <c r="Y88" s="51">
        <f t="shared" si="53"/>
        <v>6.25E-2</v>
      </c>
      <c r="Z88" s="50">
        <v>0</v>
      </c>
      <c r="AA88" s="51">
        <f t="shared" si="54"/>
        <v>0</v>
      </c>
    </row>
    <row r="89" spans="1:27" ht="16.5" customHeight="1" x14ac:dyDescent="0.25">
      <c r="A89" s="115"/>
      <c r="B89" s="142"/>
      <c r="C89" s="158" t="s">
        <v>44</v>
      </c>
      <c r="D89" s="57" t="s">
        <v>78</v>
      </c>
      <c r="E89" s="50">
        <f>E90+E91</f>
        <v>68</v>
      </c>
      <c r="F89" s="50">
        <f t="shared" ref="F89:Z89" si="63">SUM(F90,F91)</f>
        <v>51</v>
      </c>
      <c r="G89" s="51">
        <f t="shared" si="48"/>
        <v>0.75</v>
      </c>
      <c r="H89" s="56">
        <f t="shared" si="63"/>
        <v>8</v>
      </c>
      <c r="I89" s="51">
        <f t="shared" si="56"/>
        <v>0.15686274509803921</v>
      </c>
      <c r="J89" s="50">
        <f t="shared" si="63"/>
        <v>43</v>
      </c>
      <c r="K89" s="51">
        <f t="shared" si="50"/>
        <v>0.84313725490196079</v>
      </c>
      <c r="L89" s="50">
        <f t="shared" si="63"/>
        <v>6</v>
      </c>
      <c r="M89" s="51">
        <f t="shared" si="51"/>
        <v>8.8235294117647065E-2</v>
      </c>
      <c r="N89" s="50"/>
      <c r="O89" s="51"/>
      <c r="P89" s="50"/>
      <c r="Q89" s="50"/>
      <c r="R89" s="50"/>
      <c r="S89" s="51"/>
      <c r="T89" s="50"/>
      <c r="U89" s="51"/>
      <c r="V89" s="50">
        <f t="shared" si="63"/>
        <v>3</v>
      </c>
      <c r="W89" s="51">
        <f t="shared" si="52"/>
        <v>4.4117647058823532E-2</v>
      </c>
      <c r="X89" s="50">
        <f t="shared" si="63"/>
        <v>5</v>
      </c>
      <c r="Y89" s="51">
        <f t="shared" si="53"/>
        <v>7.3529411764705885E-2</v>
      </c>
      <c r="Z89" s="50">
        <f t="shared" si="63"/>
        <v>0</v>
      </c>
      <c r="AA89" s="51">
        <f t="shared" si="54"/>
        <v>0</v>
      </c>
    </row>
    <row r="90" spans="1:27" s="5" customFormat="1" x14ac:dyDescent="0.25">
      <c r="A90" s="115"/>
      <c r="B90" s="142"/>
      <c r="C90" s="159"/>
      <c r="D90" s="57" t="s">
        <v>72</v>
      </c>
      <c r="E90" s="50">
        <v>57</v>
      </c>
      <c r="F90" s="50">
        <v>41</v>
      </c>
      <c r="G90" s="51">
        <f t="shared" si="48"/>
        <v>0.7192982456140351</v>
      </c>
      <c r="H90" s="56">
        <f t="shared" si="55"/>
        <v>7</v>
      </c>
      <c r="I90" s="51">
        <f t="shared" si="56"/>
        <v>0.17073170731707318</v>
      </c>
      <c r="J90" s="50">
        <v>34</v>
      </c>
      <c r="K90" s="51">
        <f t="shared" si="50"/>
        <v>0.82926829268292679</v>
      </c>
      <c r="L90" s="50">
        <v>5</v>
      </c>
      <c r="M90" s="51">
        <f t="shared" si="51"/>
        <v>8.771929824561403E-2</v>
      </c>
      <c r="N90" s="50"/>
      <c r="O90" s="51"/>
      <c r="P90" s="50"/>
      <c r="Q90" s="50"/>
      <c r="R90" s="50">
        <v>26</v>
      </c>
      <c r="S90" s="51">
        <f>R90/E90</f>
        <v>0.45614035087719296</v>
      </c>
      <c r="T90" s="50"/>
      <c r="U90" s="50"/>
      <c r="V90" s="50">
        <v>3</v>
      </c>
      <c r="W90" s="51">
        <f t="shared" si="52"/>
        <v>5.2631578947368418E-2</v>
      </c>
      <c r="X90" s="50">
        <v>4</v>
      </c>
      <c r="Y90" s="51">
        <f t="shared" si="53"/>
        <v>7.0175438596491224E-2</v>
      </c>
      <c r="Z90" s="50">
        <v>0</v>
      </c>
      <c r="AA90" s="51">
        <f t="shared" si="54"/>
        <v>0</v>
      </c>
    </row>
    <row r="91" spans="1:27" s="6" customFormat="1" x14ac:dyDescent="0.25">
      <c r="A91" s="115"/>
      <c r="B91" s="142"/>
      <c r="C91" s="160"/>
      <c r="D91" s="57" t="s">
        <v>73</v>
      </c>
      <c r="E91" s="50">
        <v>11</v>
      </c>
      <c r="F91" s="50">
        <v>10</v>
      </c>
      <c r="G91" s="51">
        <f t="shared" si="48"/>
        <v>0.90909090909090906</v>
      </c>
      <c r="H91" s="56">
        <f t="shared" si="55"/>
        <v>1</v>
      </c>
      <c r="I91" s="51">
        <f t="shared" si="56"/>
        <v>0.1</v>
      </c>
      <c r="J91" s="50">
        <v>9</v>
      </c>
      <c r="K91" s="51">
        <f t="shared" si="50"/>
        <v>0.9</v>
      </c>
      <c r="L91" s="50">
        <v>1</v>
      </c>
      <c r="M91" s="51">
        <f t="shared" si="51"/>
        <v>9.0909090909090912E-2</v>
      </c>
      <c r="N91" s="50"/>
      <c r="O91" s="51"/>
      <c r="P91" s="50"/>
      <c r="Q91" s="50"/>
      <c r="R91" s="50"/>
      <c r="S91" s="50"/>
      <c r="T91" s="50">
        <v>1</v>
      </c>
      <c r="U91" s="51">
        <f>T91/E91</f>
        <v>9.0909090909090912E-2</v>
      </c>
      <c r="V91" s="50">
        <v>0</v>
      </c>
      <c r="W91" s="51">
        <f t="shared" si="52"/>
        <v>0</v>
      </c>
      <c r="X91" s="50">
        <v>1</v>
      </c>
      <c r="Y91" s="51">
        <f t="shared" si="53"/>
        <v>9.0909090909090912E-2</v>
      </c>
      <c r="Z91" s="50">
        <v>0</v>
      </c>
      <c r="AA91" s="51">
        <f t="shared" si="54"/>
        <v>0</v>
      </c>
    </row>
    <row r="92" spans="1:27" s="5" customFormat="1" ht="30" x14ac:dyDescent="0.25">
      <c r="A92" s="115"/>
      <c r="B92" s="142"/>
      <c r="C92" s="58" t="s">
        <v>87</v>
      </c>
      <c r="D92" s="57" t="s">
        <v>106</v>
      </c>
      <c r="E92" s="50">
        <v>2</v>
      </c>
      <c r="F92" s="50">
        <v>2</v>
      </c>
      <c r="G92" s="51">
        <f t="shared" si="48"/>
        <v>1</v>
      </c>
      <c r="H92" s="56">
        <f t="shared" si="55"/>
        <v>1</v>
      </c>
      <c r="I92" s="51">
        <f t="shared" si="56"/>
        <v>0.5</v>
      </c>
      <c r="J92" s="50">
        <v>1</v>
      </c>
      <c r="K92" s="51">
        <f t="shared" si="50"/>
        <v>0.5</v>
      </c>
      <c r="L92" s="50">
        <v>0</v>
      </c>
      <c r="M92" s="51">
        <f t="shared" si="51"/>
        <v>0</v>
      </c>
      <c r="N92" s="50"/>
      <c r="O92" s="51"/>
      <c r="P92" s="50"/>
      <c r="Q92" s="50"/>
      <c r="R92" s="50">
        <v>0</v>
      </c>
      <c r="S92" s="51">
        <f>R92/E92</f>
        <v>0</v>
      </c>
      <c r="T92" s="50"/>
      <c r="U92" s="50"/>
      <c r="V92" s="50">
        <v>0</v>
      </c>
      <c r="W92" s="51">
        <f t="shared" si="52"/>
        <v>0</v>
      </c>
      <c r="X92" s="50">
        <v>0</v>
      </c>
      <c r="Y92" s="51">
        <f t="shared" si="53"/>
        <v>0</v>
      </c>
      <c r="Z92" s="50">
        <v>0</v>
      </c>
      <c r="AA92" s="51">
        <f t="shared" si="54"/>
        <v>0</v>
      </c>
    </row>
    <row r="93" spans="1:27" x14ac:dyDescent="0.25">
      <c r="A93" s="115"/>
      <c r="B93" s="142"/>
      <c r="C93" s="59" t="s">
        <v>42</v>
      </c>
      <c r="D93" s="57" t="s">
        <v>107</v>
      </c>
      <c r="E93" s="50">
        <v>30</v>
      </c>
      <c r="F93" s="50">
        <v>29</v>
      </c>
      <c r="G93" s="51">
        <f t="shared" si="48"/>
        <v>0.96666666666666667</v>
      </c>
      <c r="H93" s="56">
        <f t="shared" si="55"/>
        <v>8</v>
      </c>
      <c r="I93" s="51">
        <f t="shared" si="56"/>
        <v>0.27586206896551724</v>
      </c>
      <c r="J93" s="50">
        <v>21</v>
      </c>
      <c r="K93" s="51">
        <f t="shared" si="50"/>
        <v>0.72413793103448276</v>
      </c>
      <c r="L93" s="50">
        <v>1</v>
      </c>
      <c r="M93" s="51">
        <f t="shared" si="51"/>
        <v>3.3333333333333333E-2</v>
      </c>
      <c r="N93" s="50"/>
      <c r="O93" s="51"/>
      <c r="P93" s="50"/>
      <c r="Q93" s="50"/>
      <c r="R93" s="50"/>
      <c r="S93" s="50"/>
      <c r="T93" s="50">
        <v>6</v>
      </c>
      <c r="U93" s="51">
        <f>T93/E93</f>
        <v>0.2</v>
      </c>
      <c r="V93" s="50">
        <v>0</v>
      </c>
      <c r="W93" s="51">
        <f t="shared" si="52"/>
        <v>0</v>
      </c>
      <c r="X93" s="50">
        <v>0</v>
      </c>
      <c r="Y93" s="51">
        <f t="shared" si="53"/>
        <v>0</v>
      </c>
      <c r="Z93" s="50">
        <v>5</v>
      </c>
      <c r="AA93" s="51">
        <f t="shared" si="54"/>
        <v>0.16666666666666666</v>
      </c>
    </row>
    <row r="94" spans="1:27" x14ac:dyDescent="0.25">
      <c r="A94" s="115"/>
      <c r="B94" s="142"/>
      <c r="C94" s="59" t="s">
        <v>43</v>
      </c>
      <c r="D94" s="57" t="s">
        <v>107</v>
      </c>
      <c r="E94" s="50">
        <v>10</v>
      </c>
      <c r="F94" s="50">
        <v>8</v>
      </c>
      <c r="G94" s="51">
        <f t="shared" si="48"/>
        <v>0.8</v>
      </c>
      <c r="H94" s="56">
        <f t="shared" si="55"/>
        <v>1</v>
      </c>
      <c r="I94" s="51">
        <f t="shared" si="56"/>
        <v>0.125</v>
      </c>
      <c r="J94" s="50">
        <v>7</v>
      </c>
      <c r="K94" s="51">
        <f t="shared" si="50"/>
        <v>0.875</v>
      </c>
      <c r="L94" s="50">
        <v>1</v>
      </c>
      <c r="M94" s="51">
        <f t="shared" si="51"/>
        <v>0.1</v>
      </c>
      <c r="N94" s="50"/>
      <c r="O94" s="51"/>
      <c r="P94" s="50"/>
      <c r="Q94" s="50"/>
      <c r="R94" s="50"/>
      <c r="S94" s="50"/>
      <c r="T94" s="50">
        <v>2</v>
      </c>
      <c r="U94" s="51">
        <f>T94/E94</f>
        <v>0.2</v>
      </c>
      <c r="V94" s="50">
        <v>1</v>
      </c>
      <c r="W94" s="51">
        <f t="shared" si="52"/>
        <v>0.1</v>
      </c>
      <c r="X94" s="50">
        <v>0</v>
      </c>
      <c r="Y94" s="51">
        <f t="shared" si="53"/>
        <v>0</v>
      </c>
      <c r="Z94" s="50">
        <v>1</v>
      </c>
      <c r="AA94" s="51">
        <f t="shared" si="54"/>
        <v>0.1</v>
      </c>
    </row>
    <row r="95" spans="1:27" ht="30" x14ac:dyDescent="0.25">
      <c r="A95" s="115"/>
      <c r="B95" s="142"/>
      <c r="C95" s="59" t="s">
        <v>45</v>
      </c>
      <c r="D95" s="60" t="s">
        <v>108</v>
      </c>
      <c r="E95" s="50">
        <v>51</v>
      </c>
      <c r="F95" s="50">
        <v>41</v>
      </c>
      <c r="G95" s="51">
        <f t="shared" si="48"/>
        <v>0.80392156862745101</v>
      </c>
      <c r="H95" s="56">
        <f t="shared" si="55"/>
        <v>8</v>
      </c>
      <c r="I95" s="51">
        <f t="shared" si="56"/>
        <v>0.1951219512195122</v>
      </c>
      <c r="J95" s="50">
        <v>33</v>
      </c>
      <c r="K95" s="51">
        <f t="shared" si="50"/>
        <v>0.80487804878048785</v>
      </c>
      <c r="L95" s="50">
        <v>5</v>
      </c>
      <c r="M95" s="51">
        <f t="shared" si="51"/>
        <v>9.8039215686274508E-2</v>
      </c>
      <c r="N95" s="50"/>
      <c r="O95" s="51"/>
      <c r="P95" s="50"/>
      <c r="Q95" s="50"/>
      <c r="R95" s="50">
        <v>3</v>
      </c>
      <c r="S95" s="51">
        <f>R95/E95</f>
        <v>5.8823529411764705E-2</v>
      </c>
      <c r="T95" s="50"/>
      <c r="U95" s="51"/>
      <c r="V95" s="50">
        <v>0</v>
      </c>
      <c r="W95" s="51">
        <f t="shared" si="52"/>
        <v>0</v>
      </c>
      <c r="X95" s="50">
        <v>4</v>
      </c>
      <c r="Y95" s="51">
        <f t="shared" si="53"/>
        <v>7.8431372549019607E-2</v>
      </c>
      <c r="Z95" s="50">
        <v>1</v>
      </c>
      <c r="AA95" s="51">
        <f t="shared" si="54"/>
        <v>1.9607843137254902E-2</v>
      </c>
    </row>
    <row r="96" spans="1:27" x14ac:dyDescent="0.25">
      <c r="A96" s="115"/>
      <c r="B96" s="142"/>
      <c r="C96" s="59" t="s">
        <v>47</v>
      </c>
      <c r="D96" s="154" t="s">
        <v>46</v>
      </c>
      <c r="E96" s="50">
        <v>43</v>
      </c>
      <c r="F96" s="50">
        <v>28</v>
      </c>
      <c r="G96" s="51">
        <f t="shared" si="48"/>
        <v>0.65116279069767447</v>
      </c>
      <c r="H96" s="56">
        <f t="shared" si="55"/>
        <v>19</v>
      </c>
      <c r="I96" s="51">
        <f t="shared" si="56"/>
        <v>0.6785714285714286</v>
      </c>
      <c r="J96" s="50">
        <v>9</v>
      </c>
      <c r="K96" s="51">
        <f t="shared" si="50"/>
        <v>0.32142857142857145</v>
      </c>
      <c r="L96" s="50">
        <v>0</v>
      </c>
      <c r="M96" s="51">
        <f t="shared" si="51"/>
        <v>0</v>
      </c>
      <c r="N96" s="50"/>
      <c r="O96" s="51"/>
      <c r="P96" s="50">
        <v>25</v>
      </c>
      <c r="Q96" s="51">
        <f t="shared" ref="Q96:Q105" si="64">P96/E96</f>
        <v>0.58139534883720934</v>
      </c>
      <c r="R96" s="50"/>
      <c r="S96" s="50"/>
      <c r="T96" s="50"/>
      <c r="U96" s="50"/>
      <c r="V96" s="50">
        <v>3</v>
      </c>
      <c r="W96" s="51">
        <f t="shared" si="52"/>
        <v>6.9767441860465115E-2</v>
      </c>
      <c r="X96" s="50">
        <v>4</v>
      </c>
      <c r="Y96" s="51">
        <f t="shared" si="53"/>
        <v>9.3023255813953487E-2</v>
      </c>
      <c r="Z96" s="50">
        <v>3</v>
      </c>
      <c r="AA96" s="51">
        <f t="shared" si="54"/>
        <v>6.9767441860465115E-2</v>
      </c>
    </row>
    <row r="97" spans="1:27" ht="51" customHeight="1" x14ac:dyDescent="0.25">
      <c r="A97" s="115"/>
      <c r="B97" s="142"/>
      <c r="C97" s="59" t="s">
        <v>48</v>
      </c>
      <c r="D97" s="157"/>
      <c r="E97" s="50">
        <v>72</v>
      </c>
      <c r="F97" s="50">
        <v>57</v>
      </c>
      <c r="G97" s="51">
        <f t="shared" si="48"/>
        <v>0.79166666666666663</v>
      </c>
      <c r="H97" s="56">
        <f t="shared" si="55"/>
        <v>42</v>
      </c>
      <c r="I97" s="51">
        <f t="shared" si="56"/>
        <v>0.73684210526315785</v>
      </c>
      <c r="J97" s="50">
        <v>15</v>
      </c>
      <c r="K97" s="51">
        <f t="shared" si="50"/>
        <v>0.26315789473684209</v>
      </c>
      <c r="L97" s="50">
        <v>2</v>
      </c>
      <c r="M97" s="51">
        <f t="shared" si="51"/>
        <v>2.7777777777777776E-2</v>
      </c>
      <c r="N97" s="50"/>
      <c r="O97" s="51"/>
      <c r="P97" s="50">
        <v>52</v>
      </c>
      <c r="Q97" s="51">
        <f t="shared" si="64"/>
        <v>0.72222222222222221</v>
      </c>
      <c r="R97" s="50"/>
      <c r="S97" s="50"/>
      <c r="T97" s="50"/>
      <c r="U97" s="50"/>
      <c r="V97" s="50">
        <v>0</v>
      </c>
      <c r="W97" s="51">
        <f t="shared" si="52"/>
        <v>0</v>
      </c>
      <c r="X97" s="50">
        <v>9</v>
      </c>
      <c r="Y97" s="51">
        <f t="shared" si="53"/>
        <v>0.125</v>
      </c>
      <c r="Z97" s="50">
        <v>1</v>
      </c>
      <c r="AA97" s="51">
        <f t="shared" si="54"/>
        <v>1.3888888888888888E-2</v>
      </c>
    </row>
    <row r="98" spans="1:27" ht="31.5" x14ac:dyDescent="0.25">
      <c r="A98" s="115"/>
      <c r="B98" s="142"/>
      <c r="C98" s="59" t="s">
        <v>49</v>
      </c>
      <c r="D98" s="157"/>
      <c r="E98" s="50">
        <v>67</v>
      </c>
      <c r="F98" s="50">
        <v>45</v>
      </c>
      <c r="G98" s="51">
        <f t="shared" si="48"/>
        <v>0.67164179104477617</v>
      </c>
      <c r="H98" s="56">
        <f t="shared" si="55"/>
        <v>35</v>
      </c>
      <c r="I98" s="51">
        <f t="shared" si="56"/>
        <v>0.77777777777777779</v>
      </c>
      <c r="J98" s="50">
        <v>10</v>
      </c>
      <c r="K98" s="51">
        <f t="shared" si="50"/>
        <v>0.22222222222222221</v>
      </c>
      <c r="L98" s="50">
        <v>1</v>
      </c>
      <c r="M98" s="51">
        <f t="shared" si="51"/>
        <v>1.4925373134328358E-2</v>
      </c>
      <c r="N98" s="50"/>
      <c r="O98" s="51"/>
      <c r="P98" s="50">
        <v>54</v>
      </c>
      <c r="Q98" s="51">
        <f t="shared" si="64"/>
        <v>0.80597014925373134</v>
      </c>
      <c r="R98" s="50"/>
      <c r="S98" s="50"/>
      <c r="T98" s="50"/>
      <c r="U98" s="50"/>
      <c r="V98" s="50">
        <v>5</v>
      </c>
      <c r="W98" s="51">
        <f t="shared" si="52"/>
        <v>7.4626865671641784E-2</v>
      </c>
      <c r="X98" s="50">
        <v>2</v>
      </c>
      <c r="Y98" s="51">
        <f t="shared" si="53"/>
        <v>2.9850746268656716E-2</v>
      </c>
      <c r="Z98" s="50">
        <v>0</v>
      </c>
      <c r="AA98" s="51">
        <f t="shared" si="54"/>
        <v>0</v>
      </c>
    </row>
    <row r="99" spans="1:27" x14ac:dyDescent="0.25">
      <c r="A99" s="115"/>
      <c r="B99" s="142"/>
      <c r="C99" s="59" t="s">
        <v>50</v>
      </c>
      <c r="D99" s="157"/>
      <c r="E99" s="50">
        <v>14</v>
      </c>
      <c r="F99" s="50">
        <v>14</v>
      </c>
      <c r="G99" s="51">
        <f t="shared" si="48"/>
        <v>1</v>
      </c>
      <c r="H99" s="56">
        <f t="shared" ref="H99:H129" si="65">F99-J99</f>
        <v>9</v>
      </c>
      <c r="I99" s="51">
        <f t="shared" si="56"/>
        <v>0.6428571428571429</v>
      </c>
      <c r="J99" s="50">
        <v>5</v>
      </c>
      <c r="K99" s="51">
        <f t="shared" si="50"/>
        <v>0.35714285714285715</v>
      </c>
      <c r="L99" s="50">
        <v>2</v>
      </c>
      <c r="M99" s="51">
        <f t="shared" si="51"/>
        <v>0.14285714285714285</v>
      </c>
      <c r="N99" s="50"/>
      <c r="O99" s="51"/>
      <c r="P99" s="50">
        <v>12</v>
      </c>
      <c r="Q99" s="51">
        <f t="shared" si="64"/>
        <v>0.8571428571428571</v>
      </c>
      <c r="R99" s="50"/>
      <c r="S99" s="50"/>
      <c r="T99" s="50"/>
      <c r="U99" s="50"/>
      <c r="V99" s="50">
        <v>0</v>
      </c>
      <c r="W99" s="51">
        <f t="shared" si="52"/>
        <v>0</v>
      </c>
      <c r="X99" s="50">
        <v>0</v>
      </c>
      <c r="Y99" s="51">
        <f t="shared" si="53"/>
        <v>0</v>
      </c>
      <c r="Z99" s="50">
        <v>0</v>
      </c>
      <c r="AA99" s="51">
        <f t="shared" si="54"/>
        <v>0</v>
      </c>
    </row>
    <row r="100" spans="1:27" x14ac:dyDescent="0.25">
      <c r="A100" s="115"/>
      <c r="B100" s="142"/>
      <c r="C100" s="59" t="s">
        <v>51</v>
      </c>
      <c r="D100" s="157"/>
      <c r="E100" s="50">
        <v>31</v>
      </c>
      <c r="F100" s="50">
        <v>28</v>
      </c>
      <c r="G100" s="51">
        <f t="shared" si="48"/>
        <v>0.90322580645161288</v>
      </c>
      <c r="H100" s="56">
        <f t="shared" si="65"/>
        <v>21</v>
      </c>
      <c r="I100" s="51">
        <f t="shared" si="56"/>
        <v>0.75</v>
      </c>
      <c r="J100" s="50">
        <v>7</v>
      </c>
      <c r="K100" s="51">
        <f t="shared" si="50"/>
        <v>0.25</v>
      </c>
      <c r="L100" s="50">
        <v>7</v>
      </c>
      <c r="M100" s="51">
        <f t="shared" si="51"/>
        <v>0.22580645161290322</v>
      </c>
      <c r="N100" s="50"/>
      <c r="O100" s="51"/>
      <c r="P100" s="50">
        <v>19</v>
      </c>
      <c r="Q100" s="51">
        <f t="shared" si="64"/>
        <v>0.61290322580645162</v>
      </c>
      <c r="R100" s="50"/>
      <c r="S100" s="50"/>
      <c r="T100" s="50"/>
      <c r="U100" s="50"/>
      <c r="V100" s="50">
        <v>0</v>
      </c>
      <c r="W100" s="51">
        <f t="shared" si="52"/>
        <v>0</v>
      </c>
      <c r="X100" s="50">
        <v>4</v>
      </c>
      <c r="Y100" s="51">
        <f t="shared" si="53"/>
        <v>0.12903225806451613</v>
      </c>
      <c r="Z100" s="50">
        <v>2</v>
      </c>
      <c r="AA100" s="51">
        <f t="shared" si="54"/>
        <v>6.4516129032258063E-2</v>
      </c>
    </row>
    <row r="101" spans="1:27" ht="47.25" x14ac:dyDescent="0.25">
      <c r="A101" s="115"/>
      <c r="B101" s="142"/>
      <c r="C101" s="59" t="s">
        <v>52</v>
      </c>
      <c r="D101" s="157"/>
      <c r="E101" s="50">
        <v>24</v>
      </c>
      <c r="F101" s="50">
        <v>20</v>
      </c>
      <c r="G101" s="51">
        <f t="shared" si="48"/>
        <v>0.83333333333333337</v>
      </c>
      <c r="H101" s="56">
        <f t="shared" si="65"/>
        <v>8</v>
      </c>
      <c r="I101" s="51">
        <f t="shared" si="56"/>
        <v>0.4</v>
      </c>
      <c r="J101" s="50">
        <v>12</v>
      </c>
      <c r="K101" s="51">
        <f t="shared" si="50"/>
        <v>0.6</v>
      </c>
      <c r="L101" s="50">
        <v>3</v>
      </c>
      <c r="M101" s="51">
        <f t="shared" si="51"/>
        <v>0.125</v>
      </c>
      <c r="N101" s="50"/>
      <c r="O101" s="51"/>
      <c r="P101" s="50">
        <v>16</v>
      </c>
      <c r="Q101" s="51">
        <f t="shared" si="64"/>
        <v>0.66666666666666663</v>
      </c>
      <c r="R101" s="50"/>
      <c r="S101" s="50"/>
      <c r="T101" s="50"/>
      <c r="U101" s="50"/>
      <c r="V101" s="50">
        <v>0</v>
      </c>
      <c r="W101" s="51">
        <f t="shared" si="52"/>
        <v>0</v>
      </c>
      <c r="X101" s="50">
        <v>4</v>
      </c>
      <c r="Y101" s="51">
        <f t="shared" si="53"/>
        <v>0.16666666666666666</v>
      </c>
      <c r="Z101" s="50">
        <v>2</v>
      </c>
      <c r="AA101" s="51">
        <f t="shared" si="54"/>
        <v>8.3333333333333329E-2</v>
      </c>
    </row>
    <row r="102" spans="1:27" ht="47.25" x14ac:dyDescent="0.25">
      <c r="A102" s="115"/>
      <c r="B102" s="142"/>
      <c r="C102" s="59" t="s">
        <v>53</v>
      </c>
      <c r="D102" s="157"/>
      <c r="E102" s="50">
        <v>47</v>
      </c>
      <c r="F102" s="50">
        <v>35</v>
      </c>
      <c r="G102" s="51">
        <f t="shared" si="48"/>
        <v>0.74468085106382975</v>
      </c>
      <c r="H102" s="56">
        <f t="shared" si="65"/>
        <v>14</v>
      </c>
      <c r="I102" s="51">
        <f t="shared" si="56"/>
        <v>0.4</v>
      </c>
      <c r="J102" s="50">
        <v>21</v>
      </c>
      <c r="K102" s="51">
        <f t="shared" si="50"/>
        <v>0.6</v>
      </c>
      <c r="L102" s="50">
        <v>3</v>
      </c>
      <c r="M102" s="51">
        <f t="shared" si="51"/>
        <v>6.3829787234042548E-2</v>
      </c>
      <c r="N102" s="50"/>
      <c r="O102" s="51"/>
      <c r="P102" s="50">
        <v>32</v>
      </c>
      <c r="Q102" s="51">
        <f t="shared" si="64"/>
        <v>0.68085106382978722</v>
      </c>
      <c r="R102" s="50"/>
      <c r="S102" s="50"/>
      <c r="T102" s="50"/>
      <c r="U102" s="50"/>
      <c r="V102" s="50">
        <v>0</v>
      </c>
      <c r="W102" s="51">
        <f t="shared" si="52"/>
        <v>0</v>
      </c>
      <c r="X102" s="50">
        <v>8</v>
      </c>
      <c r="Y102" s="51">
        <f t="shared" si="53"/>
        <v>0.1702127659574468</v>
      </c>
      <c r="Z102" s="50">
        <v>1</v>
      </c>
      <c r="AA102" s="51">
        <f t="shared" si="54"/>
        <v>2.1276595744680851E-2</v>
      </c>
    </row>
    <row r="103" spans="1:27" ht="47.25" x14ac:dyDescent="0.25">
      <c r="A103" s="115"/>
      <c r="B103" s="142"/>
      <c r="C103" s="59" t="s">
        <v>54</v>
      </c>
      <c r="D103" s="157"/>
      <c r="E103" s="50">
        <v>15</v>
      </c>
      <c r="F103" s="50">
        <v>11</v>
      </c>
      <c r="G103" s="51">
        <f t="shared" si="48"/>
        <v>0.73333333333333328</v>
      </c>
      <c r="H103" s="56">
        <f t="shared" si="65"/>
        <v>4</v>
      </c>
      <c r="I103" s="51">
        <f t="shared" si="56"/>
        <v>0.36363636363636365</v>
      </c>
      <c r="J103" s="50">
        <v>7</v>
      </c>
      <c r="K103" s="51">
        <f t="shared" si="50"/>
        <v>0.63636363636363635</v>
      </c>
      <c r="L103" s="50">
        <v>2</v>
      </c>
      <c r="M103" s="51">
        <f t="shared" si="51"/>
        <v>0.13333333333333333</v>
      </c>
      <c r="N103" s="50"/>
      <c r="O103" s="51"/>
      <c r="P103" s="50">
        <v>9</v>
      </c>
      <c r="Q103" s="51">
        <f t="shared" si="64"/>
        <v>0.6</v>
      </c>
      <c r="R103" s="50"/>
      <c r="S103" s="50"/>
      <c r="T103" s="50"/>
      <c r="U103" s="50"/>
      <c r="V103" s="50">
        <v>0</v>
      </c>
      <c r="W103" s="51">
        <f t="shared" si="52"/>
        <v>0</v>
      </c>
      <c r="X103" s="50">
        <v>0</v>
      </c>
      <c r="Y103" s="51">
        <f t="shared" si="53"/>
        <v>0</v>
      </c>
      <c r="Z103" s="50">
        <v>0</v>
      </c>
      <c r="AA103" s="51">
        <f t="shared" si="54"/>
        <v>0</v>
      </c>
    </row>
    <row r="104" spans="1:27" ht="47.25" x14ac:dyDescent="0.25">
      <c r="A104" s="115"/>
      <c r="B104" s="142"/>
      <c r="C104" s="59" t="s">
        <v>55</v>
      </c>
      <c r="D104" s="157"/>
      <c r="E104" s="50">
        <v>8</v>
      </c>
      <c r="F104" s="50">
        <v>9</v>
      </c>
      <c r="G104" s="51">
        <f t="shared" si="48"/>
        <v>1.125</v>
      </c>
      <c r="H104" s="56">
        <f t="shared" si="65"/>
        <v>3</v>
      </c>
      <c r="I104" s="51">
        <f t="shared" si="56"/>
        <v>0.33333333333333331</v>
      </c>
      <c r="J104" s="50">
        <v>6</v>
      </c>
      <c r="K104" s="51">
        <f t="shared" si="50"/>
        <v>0.66666666666666663</v>
      </c>
      <c r="L104" s="50">
        <v>0</v>
      </c>
      <c r="M104" s="51">
        <f t="shared" si="51"/>
        <v>0</v>
      </c>
      <c r="N104" s="50"/>
      <c r="O104" s="51"/>
      <c r="P104" s="50">
        <v>4</v>
      </c>
      <c r="Q104" s="51">
        <f t="shared" si="64"/>
        <v>0.5</v>
      </c>
      <c r="R104" s="50"/>
      <c r="S104" s="50"/>
      <c r="T104" s="50"/>
      <c r="U104" s="50"/>
      <c r="V104" s="50">
        <v>0</v>
      </c>
      <c r="W104" s="51">
        <f t="shared" si="52"/>
        <v>0</v>
      </c>
      <c r="X104" s="50">
        <v>1</v>
      </c>
      <c r="Y104" s="51">
        <f t="shared" si="53"/>
        <v>0.125</v>
      </c>
      <c r="Z104" s="50">
        <v>0</v>
      </c>
      <c r="AA104" s="51">
        <f t="shared" si="54"/>
        <v>0</v>
      </c>
    </row>
    <row r="105" spans="1:27" ht="47.25" x14ac:dyDescent="0.25">
      <c r="A105" s="115"/>
      <c r="B105" s="142"/>
      <c r="C105" s="59" t="s">
        <v>56</v>
      </c>
      <c r="D105" s="155"/>
      <c r="E105" s="50">
        <v>24</v>
      </c>
      <c r="F105" s="50">
        <v>11</v>
      </c>
      <c r="G105" s="51">
        <f t="shared" si="48"/>
        <v>0.45833333333333331</v>
      </c>
      <c r="H105" s="56">
        <f t="shared" si="65"/>
        <v>2</v>
      </c>
      <c r="I105" s="51">
        <f t="shared" si="56"/>
        <v>0.18181818181818182</v>
      </c>
      <c r="J105" s="50">
        <v>9</v>
      </c>
      <c r="K105" s="51">
        <f t="shared" si="50"/>
        <v>0.81818181818181823</v>
      </c>
      <c r="L105" s="50">
        <v>7</v>
      </c>
      <c r="M105" s="51">
        <f t="shared" si="51"/>
        <v>0.29166666666666669</v>
      </c>
      <c r="N105" s="50"/>
      <c r="O105" s="51"/>
      <c r="P105" s="50">
        <v>8</v>
      </c>
      <c r="Q105" s="51">
        <f t="shared" si="64"/>
        <v>0.33333333333333331</v>
      </c>
      <c r="R105" s="50"/>
      <c r="S105" s="50"/>
      <c r="T105" s="50"/>
      <c r="U105" s="50"/>
      <c r="V105" s="50">
        <v>0</v>
      </c>
      <c r="W105" s="51">
        <f t="shared" si="52"/>
        <v>0</v>
      </c>
      <c r="X105" s="50">
        <v>3</v>
      </c>
      <c r="Y105" s="51">
        <f t="shared" si="53"/>
        <v>0.125</v>
      </c>
      <c r="Z105" s="50">
        <v>1</v>
      </c>
      <c r="AA105" s="51">
        <f t="shared" si="54"/>
        <v>4.1666666666666664E-2</v>
      </c>
    </row>
    <row r="106" spans="1:27" ht="28.5" x14ac:dyDescent="0.25">
      <c r="A106" s="115"/>
      <c r="B106" s="142"/>
      <c r="C106" s="109" t="s">
        <v>137</v>
      </c>
      <c r="D106" s="73" t="s">
        <v>159</v>
      </c>
      <c r="E106" s="74">
        <f>SUM(E107+E108+E109+E110)</f>
        <v>987</v>
      </c>
      <c r="F106" s="74">
        <f>SUM(F107+F108+F109+F110)</f>
        <v>825</v>
      </c>
      <c r="G106" s="71">
        <f t="shared" si="48"/>
        <v>0.83586626139817632</v>
      </c>
      <c r="H106" s="75">
        <f>SUM(H107+H108+H109+H110)</f>
        <v>271</v>
      </c>
      <c r="I106" s="71">
        <f t="shared" si="56"/>
        <v>0.32848484848484849</v>
      </c>
      <c r="J106" s="74">
        <f>SUM(J107+J108+J109+J110)</f>
        <v>554</v>
      </c>
      <c r="K106" s="71">
        <f t="shared" si="50"/>
        <v>0.67151515151515151</v>
      </c>
      <c r="L106" s="74">
        <f>SUM(L107+L108+L109+L110)</f>
        <v>70</v>
      </c>
      <c r="M106" s="71">
        <f t="shared" si="51"/>
        <v>7.0921985815602842E-2</v>
      </c>
      <c r="N106" s="70">
        <f>P106+R106+T106</f>
        <v>480</v>
      </c>
      <c r="O106" s="76">
        <f>N106/E106</f>
        <v>0.48632218844984804</v>
      </c>
      <c r="P106" s="74">
        <v>241</v>
      </c>
      <c r="Q106" s="89">
        <f>P106/N106</f>
        <v>0.50208333333333333</v>
      </c>
      <c r="R106" s="74">
        <f>R107+R109</f>
        <v>226</v>
      </c>
      <c r="S106" s="90">
        <f>R106/N106</f>
        <v>0.47083333333333333</v>
      </c>
      <c r="T106" s="74">
        <v>13</v>
      </c>
      <c r="U106" s="90">
        <f>T106/N106</f>
        <v>2.7083333333333334E-2</v>
      </c>
      <c r="V106" s="74">
        <f t="shared" ref="V106:Z106" si="66">SUM(V107+V108+V109+V110)</f>
        <v>29</v>
      </c>
      <c r="W106" s="71">
        <f t="shared" si="52"/>
        <v>2.9381965552178316E-2</v>
      </c>
      <c r="X106" s="74">
        <f t="shared" si="66"/>
        <v>68</v>
      </c>
      <c r="Y106" s="71">
        <f t="shared" si="53"/>
        <v>6.889564336372847E-2</v>
      </c>
      <c r="Z106" s="74">
        <f t="shared" si="66"/>
        <v>30</v>
      </c>
      <c r="AA106" s="71">
        <f t="shared" si="54"/>
        <v>3.0395136778115502E-2</v>
      </c>
    </row>
    <row r="107" spans="1:27" x14ac:dyDescent="0.25">
      <c r="A107" s="115"/>
      <c r="B107" s="142"/>
      <c r="C107" s="109"/>
      <c r="D107" s="60" t="s">
        <v>72</v>
      </c>
      <c r="E107" s="50">
        <f>SUM(E68,E71,E74,E77,E80,E83,E86,E88,E90,E92)</f>
        <v>442</v>
      </c>
      <c r="F107" s="50">
        <f>SUM(F68,F71,F74,F77,F80,F83,F86,F88,F90,F92)</f>
        <v>388</v>
      </c>
      <c r="G107" s="51">
        <f t="shared" si="48"/>
        <v>0.87782805429864252</v>
      </c>
      <c r="H107" s="50">
        <f>SUM(H68,H71,H74,H77,H80,H83,H86,H88,H90,H92)</f>
        <v>76</v>
      </c>
      <c r="I107" s="51">
        <f t="shared" si="56"/>
        <v>0.19587628865979381</v>
      </c>
      <c r="J107" s="50">
        <f t="shared" ref="J107:Z107" si="67">SUM(J68,J71,J74,J77,J80,J83,J86,J88,J90,J92)</f>
        <v>312</v>
      </c>
      <c r="K107" s="51">
        <f t="shared" si="50"/>
        <v>0.80412371134020622</v>
      </c>
      <c r="L107" s="50">
        <f t="shared" si="67"/>
        <v>28</v>
      </c>
      <c r="M107" s="51">
        <f t="shared" si="51"/>
        <v>6.3348416289592757E-2</v>
      </c>
      <c r="N107" s="50"/>
      <c r="O107" s="51"/>
      <c r="P107" s="50"/>
      <c r="Q107" s="51"/>
      <c r="R107" s="50">
        <f t="shared" si="67"/>
        <v>223</v>
      </c>
      <c r="S107" s="62">
        <f>R107/E107</f>
        <v>0.50452488687782804</v>
      </c>
      <c r="T107" s="50"/>
      <c r="U107" s="62"/>
      <c r="V107" s="50">
        <f t="shared" si="67"/>
        <v>16</v>
      </c>
      <c r="W107" s="51">
        <f t="shared" si="52"/>
        <v>3.6199095022624438E-2</v>
      </c>
      <c r="X107" s="50">
        <f t="shared" si="67"/>
        <v>27</v>
      </c>
      <c r="Y107" s="51">
        <f t="shared" si="53"/>
        <v>6.1085972850678731E-2</v>
      </c>
      <c r="Z107" s="50">
        <f t="shared" si="67"/>
        <v>11</v>
      </c>
      <c r="AA107" s="51">
        <f t="shared" si="54"/>
        <v>2.4886877828054297E-2</v>
      </c>
    </row>
    <row r="108" spans="1:27" x14ac:dyDescent="0.25">
      <c r="A108" s="115"/>
      <c r="B108" s="142"/>
      <c r="C108" s="109"/>
      <c r="D108" s="60" t="s">
        <v>73</v>
      </c>
      <c r="E108" s="50">
        <f>SUM(E69,E72,E75,E78,E81,E87,E91,E93,E94)</f>
        <v>133</v>
      </c>
      <c r="F108" s="50">
        <f>SUM(F69,F72,F75,F78,F81,F87,F91,F93,F94)</f>
        <v>127</v>
      </c>
      <c r="G108" s="51">
        <f t="shared" si="48"/>
        <v>0.95488721804511278</v>
      </c>
      <c r="H108" s="50">
        <f t="shared" ref="H108:Z108" si="68">SUM(H69,H72,H75,H78,H81,H87,H91,H93,H94)</f>
        <v>27</v>
      </c>
      <c r="I108" s="51">
        <f t="shared" si="56"/>
        <v>0.2125984251968504</v>
      </c>
      <c r="J108" s="50">
        <f t="shared" si="68"/>
        <v>100</v>
      </c>
      <c r="K108" s="51">
        <f t="shared" si="50"/>
        <v>0.78740157480314965</v>
      </c>
      <c r="L108" s="50">
        <f t="shared" si="68"/>
        <v>6</v>
      </c>
      <c r="M108" s="51">
        <f t="shared" si="51"/>
        <v>4.5112781954887216E-2</v>
      </c>
      <c r="N108" s="50"/>
      <c r="O108" s="51"/>
      <c r="P108" s="50"/>
      <c r="Q108" s="51"/>
      <c r="R108" s="50"/>
      <c r="S108" s="62"/>
      <c r="T108" s="50">
        <f t="shared" si="68"/>
        <v>13</v>
      </c>
      <c r="U108" s="62">
        <f>T108/E108</f>
        <v>9.7744360902255634E-2</v>
      </c>
      <c r="V108" s="50">
        <f t="shared" si="68"/>
        <v>5</v>
      </c>
      <c r="W108" s="51">
        <f t="shared" si="52"/>
        <v>3.7593984962406013E-2</v>
      </c>
      <c r="X108" s="50">
        <f t="shared" si="68"/>
        <v>2</v>
      </c>
      <c r="Y108" s="51">
        <f t="shared" si="53"/>
        <v>1.5037593984962405E-2</v>
      </c>
      <c r="Z108" s="50">
        <f t="shared" si="68"/>
        <v>8</v>
      </c>
      <c r="AA108" s="51">
        <f t="shared" si="54"/>
        <v>6.0150375939849621E-2</v>
      </c>
    </row>
    <row r="109" spans="1:27" x14ac:dyDescent="0.25">
      <c r="A109" s="115"/>
      <c r="B109" s="142"/>
      <c r="C109" s="109"/>
      <c r="D109" s="60" t="s">
        <v>74</v>
      </c>
      <c r="E109" s="50">
        <f>SUM(E95)</f>
        <v>51</v>
      </c>
      <c r="F109" s="50">
        <f>SUM(F95)</f>
        <v>41</v>
      </c>
      <c r="G109" s="51">
        <f t="shared" si="48"/>
        <v>0.80392156862745101</v>
      </c>
      <c r="H109" s="50">
        <f t="shared" ref="H109:Z109" si="69">SUM(H95)</f>
        <v>8</v>
      </c>
      <c r="I109" s="51">
        <f t="shared" si="56"/>
        <v>0.1951219512195122</v>
      </c>
      <c r="J109" s="50">
        <f t="shared" si="69"/>
        <v>33</v>
      </c>
      <c r="K109" s="51">
        <f t="shared" si="50"/>
        <v>0.80487804878048785</v>
      </c>
      <c r="L109" s="50">
        <f t="shared" si="69"/>
        <v>5</v>
      </c>
      <c r="M109" s="51">
        <f t="shared" si="51"/>
        <v>9.8039215686274508E-2</v>
      </c>
      <c r="N109" s="50"/>
      <c r="O109" s="51"/>
      <c r="P109" s="50"/>
      <c r="Q109" s="51"/>
      <c r="R109" s="50">
        <f t="shared" si="69"/>
        <v>3</v>
      </c>
      <c r="S109" s="62">
        <f>R109/E109</f>
        <v>5.8823529411764705E-2</v>
      </c>
      <c r="T109" s="50"/>
      <c r="U109" s="62"/>
      <c r="V109" s="50">
        <f t="shared" si="69"/>
        <v>0</v>
      </c>
      <c r="W109" s="51">
        <f t="shared" si="52"/>
        <v>0</v>
      </c>
      <c r="X109" s="50">
        <f t="shared" si="69"/>
        <v>4</v>
      </c>
      <c r="Y109" s="51">
        <f t="shared" si="53"/>
        <v>7.8431372549019607E-2</v>
      </c>
      <c r="Z109" s="50">
        <f t="shared" si="69"/>
        <v>1</v>
      </c>
      <c r="AA109" s="51">
        <f t="shared" si="54"/>
        <v>1.9607843137254902E-2</v>
      </c>
    </row>
    <row r="110" spans="1:27" x14ac:dyDescent="0.25">
      <c r="A110" s="115"/>
      <c r="B110" s="143"/>
      <c r="C110" s="109"/>
      <c r="D110" s="60" t="s">
        <v>75</v>
      </c>
      <c r="E110" s="50">
        <f>SUM(E84,E96,E97,E98,E99,E100,E101,E102,E103,E104,E105)</f>
        <v>361</v>
      </c>
      <c r="F110" s="50">
        <f>SUM(F84,F96,F97,F98,F99,F100,F101,F102,F103,F104,F105)</f>
        <v>269</v>
      </c>
      <c r="G110" s="51">
        <f t="shared" si="48"/>
        <v>0.74515235457063711</v>
      </c>
      <c r="H110" s="50">
        <f t="shared" ref="H110:Z110" si="70">SUM(H84,H96,H97,H98,H99,H100,H101,H102,H103,H104,H105)</f>
        <v>160</v>
      </c>
      <c r="I110" s="51">
        <f t="shared" si="56"/>
        <v>0.59479553903345728</v>
      </c>
      <c r="J110" s="50">
        <f t="shared" si="70"/>
        <v>109</v>
      </c>
      <c r="K110" s="51">
        <f t="shared" si="50"/>
        <v>0.40520446096654272</v>
      </c>
      <c r="L110" s="50">
        <f t="shared" si="70"/>
        <v>31</v>
      </c>
      <c r="M110" s="51">
        <f t="shared" si="51"/>
        <v>8.5872576177285317E-2</v>
      </c>
      <c r="N110" s="50"/>
      <c r="O110" s="51"/>
      <c r="P110" s="50">
        <f t="shared" si="70"/>
        <v>241</v>
      </c>
      <c r="Q110" s="51">
        <f>P110/E110</f>
        <v>0.66759002770083098</v>
      </c>
      <c r="R110" s="50"/>
      <c r="S110" s="62"/>
      <c r="T110" s="50"/>
      <c r="U110" s="62"/>
      <c r="V110" s="50">
        <f t="shared" si="70"/>
        <v>8</v>
      </c>
      <c r="W110" s="51">
        <f t="shared" si="52"/>
        <v>2.2160664819944598E-2</v>
      </c>
      <c r="X110" s="50">
        <f t="shared" si="70"/>
        <v>35</v>
      </c>
      <c r="Y110" s="51">
        <f t="shared" si="53"/>
        <v>9.6952908587257622E-2</v>
      </c>
      <c r="Z110" s="50">
        <f t="shared" si="70"/>
        <v>10</v>
      </c>
      <c r="AA110" s="51">
        <f t="shared" si="54"/>
        <v>2.7700831024930747E-2</v>
      </c>
    </row>
    <row r="111" spans="1:27" x14ac:dyDescent="0.25">
      <c r="A111" s="114" t="s">
        <v>61</v>
      </c>
      <c r="B111" s="99" t="s">
        <v>122</v>
      </c>
      <c r="C111" s="135" t="s">
        <v>33</v>
      </c>
      <c r="D111" s="4" t="s">
        <v>78</v>
      </c>
      <c r="E111" s="9">
        <f t="shared" ref="E111:H111" si="71">E112+E113</f>
        <v>74</v>
      </c>
      <c r="F111" s="9">
        <f t="shared" si="71"/>
        <v>71</v>
      </c>
      <c r="G111" s="10">
        <f t="shared" si="48"/>
        <v>0.95945945945945943</v>
      </c>
      <c r="H111" s="22">
        <f t="shared" si="71"/>
        <v>21</v>
      </c>
      <c r="I111" s="10">
        <f t="shared" si="56"/>
        <v>0.29577464788732394</v>
      </c>
      <c r="J111" s="9">
        <f>J112+J113</f>
        <v>50</v>
      </c>
      <c r="K111" s="10">
        <f t="shared" si="50"/>
        <v>0.70422535211267601</v>
      </c>
      <c r="L111" s="9">
        <f t="shared" ref="L111:Z111" si="72">L112+L113</f>
        <v>0</v>
      </c>
      <c r="M111" s="10">
        <f t="shared" si="51"/>
        <v>0</v>
      </c>
      <c r="N111" s="9"/>
      <c r="O111" s="10"/>
      <c r="P111" s="9"/>
      <c r="Q111" s="9"/>
      <c r="R111" s="9"/>
      <c r="S111" s="10"/>
      <c r="T111" s="9"/>
      <c r="U111" s="10"/>
      <c r="V111" s="9">
        <f t="shared" si="72"/>
        <v>2</v>
      </c>
      <c r="W111" s="10">
        <f t="shared" si="52"/>
        <v>2.7027027027027029E-2</v>
      </c>
      <c r="X111" s="9">
        <f t="shared" si="72"/>
        <v>2</v>
      </c>
      <c r="Y111" s="10">
        <f t="shared" si="53"/>
        <v>2.7027027027027029E-2</v>
      </c>
      <c r="Z111" s="9">
        <f t="shared" si="72"/>
        <v>2</v>
      </c>
      <c r="AA111" s="10">
        <f t="shared" si="54"/>
        <v>2.7027027027027029E-2</v>
      </c>
    </row>
    <row r="112" spans="1:27" x14ac:dyDescent="0.25">
      <c r="A112" s="114"/>
      <c r="B112" s="100"/>
      <c r="C112" s="136"/>
      <c r="D112" s="4" t="s">
        <v>72</v>
      </c>
      <c r="E112" s="9">
        <v>36</v>
      </c>
      <c r="F112" s="9">
        <v>34</v>
      </c>
      <c r="G112" s="10">
        <f t="shared" si="48"/>
        <v>0.94444444444444442</v>
      </c>
      <c r="H112" s="22">
        <f t="shared" si="65"/>
        <v>11</v>
      </c>
      <c r="I112" s="10">
        <f t="shared" si="56"/>
        <v>0.3235294117647059</v>
      </c>
      <c r="J112" s="9">
        <v>23</v>
      </c>
      <c r="K112" s="10">
        <f t="shared" si="50"/>
        <v>0.67647058823529416</v>
      </c>
      <c r="L112" s="9">
        <v>0</v>
      </c>
      <c r="M112" s="10">
        <f t="shared" si="51"/>
        <v>0</v>
      </c>
      <c r="N112" s="9"/>
      <c r="O112" s="10"/>
      <c r="P112" s="9"/>
      <c r="Q112" s="9"/>
      <c r="R112" s="9">
        <v>28</v>
      </c>
      <c r="S112" s="10">
        <f>R112/E112</f>
        <v>0.77777777777777779</v>
      </c>
      <c r="T112" s="9"/>
      <c r="U112" s="10"/>
      <c r="V112" s="9">
        <v>2</v>
      </c>
      <c r="W112" s="10">
        <f t="shared" si="52"/>
        <v>5.5555555555555552E-2</v>
      </c>
      <c r="X112" s="9">
        <v>1</v>
      </c>
      <c r="Y112" s="10">
        <f t="shared" si="53"/>
        <v>2.7777777777777776E-2</v>
      </c>
      <c r="Z112" s="9">
        <v>0</v>
      </c>
      <c r="AA112" s="10">
        <f t="shared" si="54"/>
        <v>0</v>
      </c>
    </row>
    <row r="113" spans="1:27" x14ac:dyDescent="0.25">
      <c r="A113" s="114"/>
      <c r="B113" s="100"/>
      <c r="C113" s="137"/>
      <c r="D113" s="4" t="s">
        <v>73</v>
      </c>
      <c r="E113" s="9">
        <v>38</v>
      </c>
      <c r="F113" s="9">
        <v>37</v>
      </c>
      <c r="G113" s="10">
        <f t="shared" si="48"/>
        <v>0.97368421052631582</v>
      </c>
      <c r="H113" s="22">
        <f t="shared" si="65"/>
        <v>10</v>
      </c>
      <c r="I113" s="10">
        <f t="shared" si="56"/>
        <v>0.27027027027027029</v>
      </c>
      <c r="J113" s="9">
        <v>27</v>
      </c>
      <c r="K113" s="10">
        <f t="shared" si="50"/>
        <v>0.72972972972972971</v>
      </c>
      <c r="L113" s="9">
        <v>0</v>
      </c>
      <c r="M113" s="10">
        <f t="shared" si="51"/>
        <v>0</v>
      </c>
      <c r="N113" s="9"/>
      <c r="O113" s="10"/>
      <c r="P113" s="9"/>
      <c r="Q113" s="9"/>
      <c r="R113" s="9"/>
      <c r="S113" s="10"/>
      <c r="T113" s="9">
        <v>20</v>
      </c>
      <c r="U113" s="10">
        <f>T113/E113</f>
        <v>0.52631578947368418</v>
      </c>
      <c r="V113" s="9">
        <v>0</v>
      </c>
      <c r="W113" s="10">
        <f t="shared" si="52"/>
        <v>0</v>
      </c>
      <c r="X113" s="9">
        <v>1</v>
      </c>
      <c r="Y113" s="10">
        <f t="shared" si="53"/>
        <v>2.6315789473684209E-2</v>
      </c>
      <c r="Z113" s="9">
        <v>2</v>
      </c>
      <c r="AA113" s="10">
        <f t="shared" si="54"/>
        <v>5.2631578947368418E-2</v>
      </c>
    </row>
    <row r="114" spans="1:27" ht="23.25" customHeight="1" x14ac:dyDescent="0.25">
      <c r="A114" s="114"/>
      <c r="B114" s="100"/>
      <c r="C114" s="135" t="s">
        <v>12</v>
      </c>
      <c r="D114" s="4" t="s">
        <v>78</v>
      </c>
      <c r="E114" s="9">
        <f t="shared" ref="E114:H114" si="73">E115+E116</f>
        <v>30</v>
      </c>
      <c r="F114" s="9">
        <f t="shared" si="73"/>
        <v>25</v>
      </c>
      <c r="G114" s="10">
        <f t="shared" si="48"/>
        <v>0.83333333333333337</v>
      </c>
      <c r="H114" s="22">
        <f t="shared" si="73"/>
        <v>6</v>
      </c>
      <c r="I114" s="10">
        <f t="shared" si="56"/>
        <v>0.24</v>
      </c>
      <c r="J114" s="9">
        <f>J115+J116</f>
        <v>19</v>
      </c>
      <c r="K114" s="10">
        <f t="shared" si="50"/>
        <v>0.76</v>
      </c>
      <c r="L114" s="9">
        <f t="shared" ref="L114:Z114" si="74">L115+L116</f>
        <v>0</v>
      </c>
      <c r="M114" s="10">
        <f t="shared" si="51"/>
        <v>0</v>
      </c>
      <c r="N114" s="9"/>
      <c r="O114" s="10"/>
      <c r="P114" s="9"/>
      <c r="Q114" s="9"/>
      <c r="R114" s="9"/>
      <c r="S114" s="10"/>
      <c r="T114" s="9"/>
      <c r="U114" s="10"/>
      <c r="V114" s="9">
        <f t="shared" si="74"/>
        <v>0</v>
      </c>
      <c r="W114" s="10">
        <f t="shared" si="52"/>
        <v>0</v>
      </c>
      <c r="X114" s="9">
        <f t="shared" si="74"/>
        <v>3</v>
      </c>
      <c r="Y114" s="10">
        <f t="shared" si="53"/>
        <v>0.1</v>
      </c>
      <c r="Z114" s="9">
        <f t="shared" si="74"/>
        <v>0</v>
      </c>
      <c r="AA114" s="10">
        <f t="shared" si="54"/>
        <v>0</v>
      </c>
    </row>
    <row r="115" spans="1:27" ht="21.75" customHeight="1" x14ac:dyDescent="0.25">
      <c r="A115" s="114"/>
      <c r="B115" s="100"/>
      <c r="C115" s="136"/>
      <c r="D115" s="4" t="s">
        <v>72</v>
      </c>
      <c r="E115" s="9">
        <v>14</v>
      </c>
      <c r="F115" s="9">
        <v>11</v>
      </c>
      <c r="G115" s="10">
        <f t="shared" si="48"/>
        <v>0.7857142857142857</v>
      </c>
      <c r="H115" s="22">
        <f t="shared" si="65"/>
        <v>5</v>
      </c>
      <c r="I115" s="10">
        <f t="shared" si="56"/>
        <v>0.45454545454545453</v>
      </c>
      <c r="J115" s="9">
        <v>6</v>
      </c>
      <c r="K115" s="10">
        <f t="shared" si="50"/>
        <v>0.54545454545454541</v>
      </c>
      <c r="L115" s="9">
        <v>0</v>
      </c>
      <c r="M115" s="10">
        <f t="shared" si="51"/>
        <v>0</v>
      </c>
      <c r="N115" s="9"/>
      <c r="O115" s="10"/>
      <c r="P115" s="9"/>
      <c r="Q115" s="9"/>
      <c r="R115" s="9">
        <v>12</v>
      </c>
      <c r="S115" s="10">
        <f>R115/E115</f>
        <v>0.8571428571428571</v>
      </c>
      <c r="T115" s="9"/>
      <c r="U115" s="10"/>
      <c r="V115" s="9">
        <v>0</v>
      </c>
      <c r="W115" s="10">
        <f t="shared" si="52"/>
        <v>0</v>
      </c>
      <c r="X115" s="9">
        <v>0</v>
      </c>
      <c r="Y115" s="10">
        <f t="shared" si="53"/>
        <v>0</v>
      </c>
      <c r="Z115" s="9">
        <v>0</v>
      </c>
      <c r="AA115" s="10">
        <f t="shared" si="54"/>
        <v>0</v>
      </c>
    </row>
    <row r="116" spans="1:27" ht="20.25" customHeight="1" x14ac:dyDescent="0.25">
      <c r="A116" s="114"/>
      <c r="B116" s="100"/>
      <c r="C116" s="137"/>
      <c r="D116" s="4" t="s">
        <v>73</v>
      </c>
      <c r="E116" s="9">
        <v>16</v>
      </c>
      <c r="F116" s="9">
        <v>14</v>
      </c>
      <c r="G116" s="10">
        <f t="shared" si="48"/>
        <v>0.875</v>
      </c>
      <c r="H116" s="22">
        <f t="shared" si="65"/>
        <v>1</v>
      </c>
      <c r="I116" s="10">
        <f t="shared" si="56"/>
        <v>7.1428571428571425E-2</v>
      </c>
      <c r="J116" s="9">
        <v>13</v>
      </c>
      <c r="K116" s="10">
        <f t="shared" si="50"/>
        <v>0.9285714285714286</v>
      </c>
      <c r="L116" s="9">
        <v>0</v>
      </c>
      <c r="M116" s="10">
        <f t="shared" si="51"/>
        <v>0</v>
      </c>
      <c r="N116" s="9"/>
      <c r="O116" s="10"/>
      <c r="P116" s="9"/>
      <c r="Q116" s="9"/>
      <c r="R116" s="9"/>
      <c r="S116" s="10"/>
      <c r="T116" s="9">
        <v>8</v>
      </c>
      <c r="U116" s="10">
        <f>T116/E116</f>
        <v>0.5</v>
      </c>
      <c r="V116" s="9">
        <v>0</v>
      </c>
      <c r="W116" s="10">
        <f t="shared" si="52"/>
        <v>0</v>
      </c>
      <c r="X116" s="9">
        <v>3</v>
      </c>
      <c r="Y116" s="10">
        <f t="shared" si="53"/>
        <v>0.1875</v>
      </c>
      <c r="Z116" s="9">
        <v>0</v>
      </c>
      <c r="AA116" s="10">
        <f t="shared" si="54"/>
        <v>0</v>
      </c>
    </row>
    <row r="117" spans="1:27" ht="47.25" x14ac:dyDescent="0.25">
      <c r="A117" s="114"/>
      <c r="B117" s="100"/>
      <c r="C117" s="8" t="s">
        <v>34</v>
      </c>
      <c r="D117" s="4" t="s">
        <v>108</v>
      </c>
      <c r="E117" s="9">
        <v>38</v>
      </c>
      <c r="F117" s="9">
        <v>38</v>
      </c>
      <c r="G117" s="10">
        <f t="shared" si="48"/>
        <v>1</v>
      </c>
      <c r="H117" s="22">
        <f t="shared" si="65"/>
        <v>0</v>
      </c>
      <c r="I117" s="10">
        <f t="shared" si="56"/>
        <v>0</v>
      </c>
      <c r="J117" s="9">
        <v>38</v>
      </c>
      <c r="K117" s="10">
        <f t="shared" si="50"/>
        <v>1</v>
      </c>
      <c r="L117" s="9">
        <v>0</v>
      </c>
      <c r="M117" s="10">
        <f t="shared" si="51"/>
        <v>0</v>
      </c>
      <c r="N117" s="9"/>
      <c r="O117" s="10"/>
      <c r="P117" s="9"/>
      <c r="Q117" s="9"/>
      <c r="R117" s="9"/>
      <c r="S117" s="10"/>
      <c r="T117" s="9"/>
      <c r="U117" s="10"/>
      <c r="V117" s="9">
        <v>0</v>
      </c>
      <c r="W117" s="10">
        <f t="shared" si="52"/>
        <v>0</v>
      </c>
      <c r="X117" s="9">
        <v>0</v>
      </c>
      <c r="Y117" s="10">
        <f t="shared" si="53"/>
        <v>0</v>
      </c>
      <c r="Z117" s="9">
        <v>0</v>
      </c>
      <c r="AA117" s="10">
        <f t="shared" si="54"/>
        <v>0</v>
      </c>
    </row>
    <row r="118" spans="1:27" ht="63" x14ac:dyDescent="0.25">
      <c r="A118" s="114"/>
      <c r="B118" s="100"/>
      <c r="C118" s="8" t="s">
        <v>130</v>
      </c>
      <c r="D118" s="4" t="s">
        <v>108</v>
      </c>
      <c r="E118" s="9">
        <v>55</v>
      </c>
      <c r="F118" s="9">
        <v>55</v>
      </c>
      <c r="G118" s="10">
        <f t="shared" si="48"/>
        <v>1</v>
      </c>
      <c r="H118" s="22">
        <f t="shared" si="65"/>
        <v>5</v>
      </c>
      <c r="I118" s="10">
        <f t="shared" si="56"/>
        <v>9.0909090909090912E-2</v>
      </c>
      <c r="J118" s="9">
        <v>50</v>
      </c>
      <c r="K118" s="10">
        <f t="shared" si="50"/>
        <v>0.90909090909090906</v>
      </c>
      <c r="L118" s="9">
        <v>0</v>
      </c>
      <c r="M118" s="10">
        <f t="shared" si="51"/>
        <v>0</v>
      </c>
      <c r="N118" s="9"/>
      <c r="O118" s="10"/>
      <c r="P118" s="9"/>
      <c r="Q118" s="9"/>
      <c r="R118" s="9"/>
      <c r="S118" s="10"/>
      <c r="T118" s="9">
        <v>5</v>
      </c>
      <c r="U118" s="10">
        <f>T118/E118</f>
        <v>9.0909090909090912E-2</v>
      </c>
      <c r="V118" s="9">
        <v>1</v>
      </c>
      <c r="W118" s="10">
        <f t="shared" si="52"/>
        <v>1.8181818181818181E-2</v>
      </c>
      <c r="X118" s="9">
        <v>0</v>
      </c>
      <c r="Y118" s="10">
        <f t="shared" si="53"/>
        <v>0</v>
      </c>
      <c r="Z118" s="9">
        <v>1</v>
      </c>
      <c r="AA118" s="10">
        <f t="shared" si="54"/>
        <v>1.8181818181818181E-2</v>
      </c>
    </row>
    <row r="119" spans="1:27" ht="28.5" x14ac:dyDescent="0.25">
      <c r="A119" s="114"/>
      <c r="B119" s="100"/>
      <c r="C119" s="122" t="s">
        <v>136</v>
      </c>
      <c r="D119" s="26" t="s">
        <v>160</v>
      </c>
      <c r="E119" s="46">
        <f>E120+E121+E122</f>
        <v>197</v>
      </c>
      <c r="F119" s="43">
        <f>F120+F121+F122</f>
        <v>189</v>
      </c>
      <c r="G119" s="44">
        <f t="shared" si="48"/>
        <v>0.95939086294416243</v>
      </c>
      <c r="H119" s="45">
        <f>H120+H121+H122</f>
        <v>32</v>
      </c>
      <c r="I119" s="44">
        <f t="shared" si="56"/>
        <v>0.1693121693121693</v>
      </c>
      <c r="J119" s="46">
        <f>J120+J121+J122</f>
        <v>157</v>
      </c>
      <c r="K119" s="44">
        <f t="shared" si="50"/>
        <v>0.8306878306878307</v>
      </c>
      <c r="L119" s="46">
        <f>L120+L121+L122</f>
        <v>0</v>
      </c>
      <c r="M119" s="44">
        <f t="shared" si="51"/>
        <v>0</v>
      </c>
      <c r="N119" s="43">
        <f>R119+T119</f>
        <v>73</v>
      </c>
      <c r="O119" s="44">
        <f>N119/E119</f>
        <v>0.37055837563451777</v>
      </c>
      <c r="P119" s="43"/>
      <c r="Q119" s="43"/>
      <c r="R119" s="46">
        <v>40</v>
      </c>
      <c r="S119" s="47">
        <f>R119/N119</f>
        <v>0.54794520547945202</v>
      </c>
      <c r="T119" s="46">
        <f>T121+T122</f>
        <v>33</v>
      </c>
      <c r="U119" s="47">
        <f>T119/N119</f>
        <v>0.45205479452054792</v>
      </c>
      <c r="V119" s="46">
        <f>V120+V121+V122</f>
        <v>3</v>
      </c>
      <c r="W119" s="44">
        <f t="shared" si="52"/>
        <v>1.5228426395939087E-2</v>
      </c>
      <c r="X119" s="46">
        <f>X120+X121+X122</f>
        <v>5</v>
      </c>
      <c r="Y119" s="44">
        <f t="shared" si="53"/>
        <v>2.5380710659898477E-2</v>
      </c>
      <c r="Z119" s="46">
        <f>Z120+Z121+Z122</f>
        <v>3</v>
      </c>
      <c r="AA119" s="44">
        <f t="shared" si="54"/>
        <v>1.5228426395939087E-2</v>
      </c>
    </row>
    <row r="120" spans="1:27" x14ac:dyDescent="0.25">
      <c r="A120" s="114"/>
      <c r="B120" s="100"/>
      <c r="C120" s="122"/>
      <c r="D120" s="3" t="s">
        <v>72</v>
      </c>
      <c r="E120" s="9">
        <f t="shared" ref="E120:Z120" si="75">SUM(E112,E115)</f>
        <v>50</v>
      </c>
      <c r="F120" s="9">
        <f t="shared" si="75"/>
        <v>45</v>
      </c>
      <c r="G120" s="10">
        <f t="shared" si="48"/>
        <v>0.9</v>
      </c>
      <c r="H120" s="9">
        <f t="shared" si="75"/>
        <v>16</v>
      </c>
      <c r="I120" s="10">
        <f t="shared" si="56"/>
        <v>0.35555555555555557</v>
      </c>
      <c r="J120" s="9">
        <f t="shared" si="75"/>
        <v>29</v>
      </c>
      <c r="K120" s="10">
        <f t="shared" si="50"/>
        <v>0.64444444444444449</v>
      </c>
      <c r="L120" s="9">
        <f t="shared" si="75"/>
        <v>0</v>
      </c>
      <c r="M120" s="10">
        <f t="shared" si="51"/>
        <v>0</v>
      </c>
      <c r="N120" s="9"/>
      <c r="O120" s="10"/>
      <c r="P120" s="9"/>
      <c r="Q120" s="9"/>
      <c r="R120" s="9">
        <f t="shared" si="75"/>
        <v>40</v>
      </c>
      <c r="S120" s="24">
        <f>R120/E120</f>
        <v>0.8</v>
      </c>
      <c r="T120" s="9"/>
      <c r="U120" s="9"/>
      <c r="V120" s="9">
        <f t="shared" si="75"/>
        <v>2</v>
      </c>
      <c r="W120" s="10">
        <f t="shared" si="52"/>
        <v>0.04</v>
      </c>
      <c r="X120" s="9">
        <f t="shared" si="75"/>
        <v>1</v>
      </c>
      <c r="Y120" s="10">
        <f t="shared" si="53"/>
        <v>0.02</v>
      </c>
      <c r="Z120" s="9">
        <f t="shared" si="75"/>
        <v>0</v>
      </c>
      <c r="AA120" s="10">
        <f t="shared" si="54"/>
        <v>0</v>
      </c>
    </row>
    <row r="121" spans="1:27" x14ac:dyDescent="0.25">
      <c r="A121" s="114"/>
      <c r="B121" s="100"/>
      <c r="C121" s="122"/>
      <c r="D121" s="4" t="s">
        <v>73</v>
      </c>
      <c r="E121" s="9">
        <f t="shared" ref="E121:Z121" si="76">SUM(E113,E116)</f>
        <v>54</v>
      </c>
      <c r="F121" s="9">
        <f t="shared" si="76"/>
        <v>51</v>
      </c>
      <c r="G121" s="10">
        <f t="shared" si="48"/>
        <v>0.94444444444444442</v>
      </c>
      <c r="H121" s="22">
        <f t="shared" si="76"/>
        <v>11</v>
      </c>
      <c r="I121" s="10">
        <f t="shared" si="56"/>
        <v>0.21568627450980393</v>
      </c>
      <c r="J121" s="9">
        <f>SUM(J113,J116)</f>
        <v>40</v>
      </c>
      <c r="K121" s="10">
        <f t="shared" si="50"/>
        <v>0.78431372549019607</v>
      </c>
      <c r="L121" s="9">
        <f t="shared" si="76"/>
        <v>0</v>
      </c>
      <c r="M121" s="10">
        <f t="shared" si="51"/>
        <v>0</v>
      </c>
      <c r="N121" s="9"/>
      <c r="O121" s="10"/>
      <c r="P121" s="9"/>
      <c r="Q121" s="9"/>
      <c r="R121" s="9"/>
      <c r="S121" s="9"/>
      <c r="T121" s="9">
        <f t="shared" si="76"/>
        <v>28</v>
      </c>
      <c r="U121" s="10">
        <f>T121/E121</f>
        <v>0.51851851851851849</v>
      </c>
      <c r="V121" s="9">
        <f t="shared" si="76"/>
        <v>0</v>
      </c>
      <c r="W121" s="10">
        <f t="shared" si="52"/>
        <v>0</v>
      </c>
      <c r="X121" s="9">
        <f t="shared" si="76"/>
        <v>4</v>
      </c>
      <c r="Y121" s="10">
        <f t="shared" si="53"/>
        <v>7.407407407407407E-2</v>
      </c>
      <c r="Z121" s="9">
        <f t="shared" si="76"/>
        <v>2</v>
      </c>
      <c r="AA121" s="10">
        <f t="shared" si="54"/>
        <v>3.7037037037037035E-2</v>
      </c>
    </row>
    <row r="122" spans="1:27" x14ac:dyDescent="0.25">
      <c r="A122" s="114"/>
      <c r="B122" s="101"/>
      <c r="C122" s="122"/>
      <c r="D122" s="4" t="s">
        <v>74</v>
      </c>
      <c r="E122" s="22">
        <f>SUM(E117,E118)</f>
        <v>93</v>
      </c>
      <c r="F122" s="22">
        <f t="shared" ref="F122:Z122" si="77">SUM(F117,F118)</f>
        <v>93</v>
      </c>
      <c r="G122" s="10">
        <f t="shared" si="48"/>
        <v>1</v>
      </c>
      <c r="H122" s="22">
        <f t="shared" si="77"/>
        <v>5</v>
      </c>
      <c r="I122" s="10">
        <f t="shared" si="56"/>
        <v>5.3763440860215055E-2</v>
      </c>
      <c r="J122" s="22">
        <f t="shared" si="77"/>
        <v>88</v>
      </c>
      <c r="K122" s="10">
        <f t="shared" si="50"/>
        <v>0.94623655913978499</v>
      </c>
      <c r="L122" s="22">
        <f t="shared" si="77"/>
        <v>0</v>
      </c>
      <c r="M122" s="10">
        <f t="shared" si="51"/>
        <v>0</v>
      </c>
      <c r="N122" s="9"/>
      <c r="O122" s="31"/>
      <c r="P122" s="22"/>
      <c r="Q122" s="22"/>
      <c r="R122" s="22"/>
      <c r="S122" s="22"/>
      <c r="T122" s="22">
        <f t="shared" si="77"/>
        <v>5</v>
      </c>
      <c r="U122" s="10">
        <f>T122/E122</f>
        <v>5.3763440860215055E-2</v>
      </c>
      <c r="V122" s="22">
        <f t="shared" si="77"/>
        <v>1</v>
      </c>
      <c r="W122" s="10">
        <f t="shared" si="52"/>
        <v>1.0752688172043012E-2</v>
      </c>
      <c r="X122" s="22">
        <f t="shared" si="77"/>
        <v>0</v>
      </c>
      <c r="Y122" s="10">
        <f t="shared" si="53"/>
        <v>0</v>
      </c>
      <c r="Z122" s="22">
        <f t="shared" si="77"/>
        <v>1</v>
      </c>
      <c r="AA122" s="10">
        <f t="shared" si="54"/>
        <v>1.0752688172043012E-2</v>
      </c>
    </row>
    <row r="123" spans="1:27" ht="47.25" x14ac:dyDescent="0.25">
      <c r="A123" s="115" t="s">
        <v>62</v>
      </c>
      <c r="B123" s="141" t="s">
        <v>123</v>
      </c>
      <c r="C123" s="59" t="s">
        <v>131</v>
      </c>
      <c r="D123" s="60" t="s">
        <v>106</v>
      </c>
      <c r="E123" s="50">
        <v>2</v>
      </c>
      <c r="F123" s="50">
        <v>2</v>
      </c>
      <c r="G123" s="51">
        <f t="shared" si="48"/>
        <v>1</v>
      </c>
      <c r="H123" s="56">
        <f t="shared" si="65"/>
        <v>1</v>
      </c>
      <c r="I123" s="51">
        <f t="shared" si="56"/>
        <v>0.5</v>
      </c>
      <c r="J123" s="50">
        <v>1</v>
      </c>
      <c r="K123" s="51">
        <f t="shared" si="50"/>
        <v>0.5</v>
      </c>
      <c r="L123" s="50">
        <v>0</v>
      </c>
      <c r="M123" s="51">
        <f t="shared" si="51"/>
        <v>0</v>
      </c>
      <c r="N123" s="50"/>
      <c r="O123" s="51"/>
      <c r="P123" s="50"/>
      <c r="Q123" s="50"/>
      <c r="R123" s="50">
        <v>1</v>
      </c>
      <c r="S123" s="51">
        <f>R123/E123</f>
        <v>0.5</v>
      </c>
      <c r="T123" s="50"/>
      <c r="U123" s="50"/>
      <c r="V123" s="50">
        <v>0</v>
      </c>
      <c r="W123" s="51">
        <f t="shared" si="52"/>
        <v>0</v>
      </c>
      <c r="X123" s="50">
        <v>0</v>
      </c>
      <c r="Y123" s="51">
        <f t="shared" si="53"/>
        <v>0</v>
      </c>
      <c r="Z123" s="50">
        <v>0</v>
      </c>
      <c r="AA123" s="51">
        <f t="shared" si="54"/>
        <v>0</v>
      </c>
    </row>
    <row r="124" spans="1:27" ht="19.5" customHeight="1" x14ac:dyDescent="0.25">
      <c r="A124" s="115"/>
      <c r="B124" s="142"/>
      <c r="C124" s="116" t="s">
        <v>86</v>
      </c>
      <c r="D124" s="60" t="s">
        <v>78</v>
      </c>
      <c r="E124" s="50">
        <f>E125+E126</f>
        <v>23</v>
      </c>
      <c r="F124" s="50">
        <f t="shared" ref="F124:Z124" si="78">SUM(F125,F126)</f>
        <v>22</v>
      </c>
      <c r="G124" s="51">
        <f t="shared" si="48"/>
        <v>0.95652173913043481</v>
      </c>
      <c r="H124" s="56">
        <f t="shared" si="78"/>
        <v>8</v>
      </c>
      <c r="I124" s="51">
        <f t="shared" si="56"/>
        <v>0.36363636363636365</v>
      </c>
      <c r="J124" s="50">
        <f t="shared" si="78"/>
        <v>14</v>
      </c>
      <c r="K124" s="51">
        <f t="shared" si="50"/>
        <v>0.63636363636363635</v>
      </c>
      <c r="L124" s="50">
        <f t="shared" si="78"/>
        <v>0</v>
      </c>
      <c r="M124" s="51">
        <f t="shared" si="51"/>
        <v>0</v>
      </c>
      <c r="N124" s="50"/>
      <c r="O124" s="51"/>
      <c r="P124" s="50"/>
      <c r="Q124" s="50"/>
      <c r="R124" s="50"/>
      <c r="S124" s="51"/>
      <c r="T124" s="50"/>
      <c r="U124" s="51"/>
      <c r="V124" s="50">
        <f t="shared" si="78"/>
        <v>0</v>
      </c>
      <c r="W124" s="51">
        <f t="shared" si="52"/>
        <v>0</v>
      </c>
      <c r="X124" s="50">
        <f t="shared" si="78"/>
        <v>0</v>
      </c>
      <c r="Y124" s="51">
        <f t="shared" si="53"/>
        <v>0</v>
      </c>
      <c r="Z124" s="50">
        <f t="shared" si="78"/>
        <v>0</v>
      </c>
      <c r="AA124" s="51">
        <f t="shared" si="54"/>
        <v>0</v>
      </c>
    </row>
    <row r="125" spans="1:27" ht="16.5" customHeight="1" x14ac:dyDescent="0.25">
      <c r="A125" s="115"/>
      <c r="B125" s="142"/>
      <c r="C125" s="117"/>
      <c r="D125" s="60" t="s">
        <v>72</v>
      </c>
      <c r="E125" s="50">
        <v>5</v>
      </c>
      <c r="F125" s="50">
        <v>4</v>
      </c>
      <c r="G125" s="51">
        <f t="shared" si="48"/>
        <v>0.8</v>
      </c>
      <c r="H125" s="56">
        <f t="shared" si="65"/>
        <v>2</v>
      </c>
      <c r="I125" s="51">
        <f t="shared" si="56"/>
        <v>0.5</v>
      </c>
      <c r="J125" s="50">
        <v>2</v>
      </c>
      <c r="K125" s="51">
        <f t="shared" si="50"/>
        <v>0.5</v>
      </c>
      <c r="L125" s="50">
        <v>0</v>
      </c>
      <c r="M125" s="51">
        <f t="shared" si="51"/>
        <v>0</v>
      </c>
      <c r="N125" s="50"/>
      <c r="O125" s="51"/>
      <c r="P125" s="50"/>
      <c r="Q125" s="50"/>
      <c r="R125" s="50">
        <v>5</v>
      </c>
      <c r="S125" s="51">
        <f>R125/E125</f>
        <v>1</v>
      </c>
      <c r="T125" s="50"/>
      <c r="U125" s="50"/>
      <c r="V125" s="50">
        <v>0</v>
      </c>
      <c r="W125" s="51">
        <f t="shared" si="52"/>
        <v>0</v>
      </c>
      <c r="X125" s="50">
        <v>0</v>
      </c>
      <c r="Y125" s="51">
        <f t="shared" si="53"/>
        <v>0</v>
      </c>
      <c r="Z125" s="50">
        <v>0</v>
      </c>
      <c r="AA125" s="51">
        <f t="shared" si="54"/>
        <v>0</v>
      </c>
    </row>
    <row r="126" spans="1:27" x14ac:dyDescent="0.25">
      <c r="A126" s="115"/>
      <c r="B126" s="142"/>
      <c r="C126" s="118"/>
      <c r="D126" s="60" t="s">
        <v>73</v>
      </c>
      <c r="E126" s="50">
        <v>18</v>
      </c>
      <c r="F126" s="50">
        <v>18</v>
      </c>
      <c r="G126" s="51">
        <f t="shared" si="48"/>
        <v>1</v>
      </c>
      <c r="H126" s="56">
        <f t="shared" si="65"/>
        <v>6</v>
      </c>
      <c r="I126" s="51">
        <f t="shared" si="56"/>
        <v>0.33333333333333331</v>
      </c>
      <c r="J126" s="50">
        <v>12</v>
      </c>
      <c r="K126" s="51">
        <f t="shared" si="50"/>
        <v>0.66666666666666663</v>
      </c>
      <c r="L126" s="50">
        <v>0</v>
      </c>
      <c r="M126" s="51">
        <f t="shared" si="51"/>
        <v>0</v>
      </c>
      <c r="N126" s="50"/>
      <c r="O126" s="51"/>
      <c r="P126" s="50"/>
      <c r="Q126" s="50"/>
      <c r="R126" s="50"/>
      <c r="S126" s="50"/>
      <c r="T126" s="50">
        <v>6</v>
      </c>
      <c r="U126" s="51">
        <f>T126/E126</f>
        <v>0.33333333333333331</v>
      </c>
      <c r="V126" s="50">
        <v>0</v>
      </c>
      <c r="W126" s="51">
        <f t="shared" si="52"/>
        <v>0</v>
      </c>
      <c r="X126" s="50">
        <v>0</v>
      </c>
      <c r="Y126" s="51">
        <f t="shared" si="53"/>
        <v>0</v>
      </c>
      <c r="Z126" s="50">
        <v>0</v>
      </c>
      <c r="AA126" s="51">
        <f t="shared" si="54"/>
        <v>0</v>
      </c>
    </row>
    <row r="127" spans="1:27" x14ac:dyDescent="0.25">
      <c r="A127" s="115"/>
      <c r="B127" s="142"/>
      <c r="C127" s="116" t="s">
        <v>85</v>
      </c>
      <c r="D127" s="60" t="s">
        <v>78</v>
      </c>
      <c r="E127" s="50">
        <f>E128+E129</f>
        <v>19</v>
      </c>
      <c r="F127" s="50">
        <f t="shared" ref="F127:Z127" si="79">SUM(F128,F129)</f>
        <v>16</v>
      </c>
      <c r="G127" s="51">
        <f t="shared" si="48"/>
        <v>0.84210526315789469</v>
      </c>
      <c r="H127" s="56">
        <f t="shared" si="79"/>
        <v>6</v>
      </c>
      <c r="I127" s="51">
        <f t="shared" si="56"/>
        <v>0.375</v>
      </c>
      <c r="J127" s="50">
        <f t="shared" si="79"/>
        <v>10</v>
      </c>
      <c r="K127" s="51">
        <f t="shared" si="50"/>
        <v>0.625</v>
      </c>
      <c r="L127" s="50">
        <f t="shared" si="79"/>
        <v>0</v>
      </c>
      <c r="M127" s="51">
        <f t="shared" si="51"/>
        <v>0</v>
      </c>
      <c r="N127" s="50"/>
      <c r="O127" s="51"/>
      <c r="P127" s="50"/>
      <c r="Q127" s="50"/>
      <c r="R127" s="50"/>
      <c r="S127" s="51"/>
      <c r="T127" s="50"/>
      <c r="U127" s="51"/>
      <c r="V127" s="50">
        <f t="shared" si="79"/>
        <v>1</v>
      </c>
      <c r="W127" s="51">
        <f t="shared" si="52"/>
        <v>5.2631578947368418E-2</v>
      </c>
      <c r="X127" s="50">
        <f t="shared" si="79"/>
        <v>0</v>
      </c>
      <c r="Y127" s="51">
        <f t="shared" si="53"/>
        <v>0</v>
      </c>
      <c r="Z127" s="50">
        <f t="shared" si="79"/>
        <v>1</v>
      </c>
      <c r="AA127" s="51">
        <f t="shared" si="54"/>
        <v>5.2631578947368418E-2</v>
      </c>
    </row>
    <row r="128" spans="1:27" ht="16.5" customHeight="1" x14ac:dyDescent="0.25">
      <c r="A128" s="115"/>
      <c r="B128" s="142"/>
      <c r="C128" s="117"/>
      <c r="D128" s="60" t="s">
        <v>72</v>
      </c>
      <c r="E128" s="50">
        <v>12</v>
      </c>
      <c r="F128" s="50">
        <v>10</v>
      </c>
      <c r="G128" s="51">
        <f t="shared" si="48"/>
        <v>0.83333333333333337</v>
      </c>
      <c r="H128" s="56">
        <f t="shared" si="65"/>
        <v>4</v>
      </c>
      <c r="I128" s="51">
        <f t="shared" si="56"/>
        <v>0.4</v>
      </c>
      <c r="J128" s="50">
        <v>6</v>
      </c>
      <c r="K128" s="51">
        <f t="shared" si="50"/>
        <v>0.6</v>
      </c>
      <c r="L128" s="50">
        <v>0</v>
      </c>
      <c r="M128" s="51">
        <f t="shared" si="51"/>
        <v>0</v>
      </c>
      <c r="N128" s="50"/>
      <c r="O128" s="51"/>
      <c r="P128" s="50"/>
      <c r="Q128" s="50"/>
      <c r="R128" s="50">
        <v>9</v>
      </c>
      <c r="S128" s="51">
        <f>R128/E128</f>
        <v>0.75</v>
      </c>
      <c r="T128" s="50"/>
      <c r="U128" s="50"/>
      <c r="V128" s="50">
        <v>0</v>
      </c>
      <c r="W128" s="51">
        <f t="shared" si="52"/>
        <v>0</v>
      </c>
      <c r="X128" s="50">
        <v>0</v>
      </c>
      <c r="Y128" s="51">
        <f t="shared" si="53"/>
        <v>0</v>
      </c>
      <c r="Z128" s="50">
        <v>0</v>
      </c>
      <c r="AA128" s="51">
        <f t="shared" si="54"/>
        <v>0</v>
      </c>
    </row>
    <row r="129" spans="1:27" x14ac:dyDescent="0.25">
      <c r="A129" s="115"/>
      <c r="B129" s="142"/>
      <c r="C129" s="118"/>
      <c r="D129" s="60" t="s">
        <v>73</v>
      </c>
      <c r="E129" s="50">
        <v>7</v>
      </c>
      <c r="F129" s="50">
        <v>6</v>
      </c>
      <c r="G129" s="51">
        <f t="shared" si="48"/>
        <v>0.8571428571428571</v>
      </c>
      <c r="H129" s="56">
        <f t="shared" si="65"/>
        <v>2</v>
      </c>
      <c r="I129" s="51">
        <f t="shared" si="56"/>
        <v>0.33333333333333331</v>
      </c>
      <c r="J129" s="50">
        <v>4</v>
      </c>
      <c r="K129" s="51">
        <f t="shared" si="50"/>
        <v>0.66666666666666663</v>
      </c>
      <c r="L129" s="50">
        <v>0</v>
      </c>
      <c r="M129" s="51">
        <f t="shared" si="51"/>
        <v>0</v>
      </c>
      <c r="N129" s="50"/>
      <c r="O129" s="51"/>
      <c r="P129" s="50"/>
      <c r="Q129" s="50"/>
      <c r="R129" s="50"/>
      <c r="S129" s="50"/>
      <c r="T129" s="50">
        <v>4</v>
      </c>
      <c r="U129" s="51">
        <f>T129/E129</f>
        <v>0.5714285714285714</v>
      </c>
      <c r="V129" s="50">
        <v>1</v>
      </c>
      <c r="W129" s="51">
        <f t="shared" si="52"/>
        <v>0.14285714285714285</v>
      </c>
      <c r="X129" s="50">
        <v>0</v>
      </c>
      <c r="Y129" s="51">
        <f t="shared" si="53"/>
        <v>0</v>
      </c>
      <c r="Z129" s="50">
        <v>1</v>
      </c>
      <c r="AA129" s="51">
        <f t="shared" si="54"/>
        <v>0.14285714285714285</v>
      </c>
    </row>
    <row r="130" spans="1:27" ht="13.5" customHeight="1" x14ac:dyDescent="0.25">
      <c r="A130" s="115"/>
      <c r="B130" s="142"/>
      <c r="C130" s="144" t="s">
        <v>84</v>
      </c>
      <c r="D130" s="60" t="s">
        <v>78</v>
      </c>
      <c r="E130" s="50">
        <f>E132+E131</f>
        <v>18</v>
      </c>
      <c r="F130" s="50">
        <f t="shared" ref="F130:Z130" si="80">SUM(F131,F132)</f>
        <v>17</v>
      </c>
      <c r="G130" s="51">
        <f t="shared" si="48"/>
        <v>0.94444444444444442</v>
      </c>
      <c r="H130" s="56">
        <f t="shared" si="80"/>
        <v>3</v>
      </c>
      <c r="I130" s="51">
        <f t="shared" si="56"/>
        <v>0.17647058823529413</v>
      </c>
      <c r="J130" s="50">
        <f t="shared" si="80"/>
        <v>14</v>
      </c>
      <c r="K130" s="51">
        <f t="shared" si="50"/>
        <v>0.82352941176470584</v>
      </c>
      <c r="L130" s="50">
        <f t="shared" si="80"/>
        <v>0</v>
      </c>
      <c r="M130" s="51">
        <f t="shared" si="51"/>
        <v>0</v>
      </c>
      <c r="N130" s="50"/>
      <c r="O130" s="51"/>
      <c r="P130" s="50"/>
      <c r="Q130" s="50"/>
      <c r="R130" s="50"/>
      <c r="S130" s="51"/>
      <c r="T130" s="50"/>
      <c r="U130" s="51"/>
      <c r="V130" s="50">
        <f t="shared" si="80"/>
        <v>0</v>
      </c>
      <c r="W130" s="51">
        <f t="shared" si="52"/>
        <v>0</v>
      </c>
      <c r="X130" s="50">
        <f t="shared" si="80"/>
        <v>0</v>
      </c>
      <c r="Y130" s="51">
        <f t="shared" si="53"/>
        <v>0</v>
      </c>
      <c r="Z130" s="50">
        <f t="shared" si="80"/>
        <v>0</v>
      </c>
      <c r="AA130" s="51">
        <f t="shared" si="54"/>
        <v>0</v>
      </c>
    </row>
    <row r="131" spans="1:27" ht="16.5" customHeight="1" x14ac:dyDescent="0.25">
      <c r="A131" s="115"/>
      <c r="B131" s="142"/>
      <c r="C131" s="144"/>
      <c r="D131" s="60" t="s">
        <v>72</v>
      </c>
      <c r="E131" s="50">
        <v>12</v>
      </c>
      <c r="F131" s="50">
        <v>11</v>
      </c>
      <c r="G131" s="51">
        <f t="shared" ref="G131:G194" si="81">F131/E131</f>
        <v>0.91666666666666663</v>
      </c>
      <c r="H131" s="56">
        <f t="shared" ref="H131:H159" si="82">F131-J131</f>
        <v>2</v>
      </c>
      <c r="I131" s="51">
        <f t="shared" si="56"/>
        <v>0.18181818181818182</v>
      </c>
      <c r="J131" s="50">
        <v>9</v>
      </c>
      <c r="K131" s="51">
        <f t="shared" ref="K131:K194" si="83">J131/F131</f>
        <v>0.81818181818181823</v>
      </c>
      <c r="L131" s="50">
        <v>0</v>
      </c>
      <c r="M131" s="51">
        <f t="shared" ref="M131:M194" si="84">L131/E131</f>
        <v>0</v>
      </c>
      <c r="N131" s="50"/>
      <c r="O131" s="51"/>
      <c r="P131" s="50"/>
      <c r="Q131" s="50"/>
      <c r="R131" s="50">
        <v>10</v>
      </c>
      <c r="S131" s="51">
        <f>R131/E131</f>
        <v>0.83333333333333337</v>
      </c>
      <c r="T131" s="50"/>
      <c r="U131" s="50"/>
      <c r="V131" s="50">
        <v>0</v>
      </c>
      <c r="W131" s="51">
        <f t="shared" ref="W131:W194" si="85">V131/E131</f>
        <v>0</v>
      </c>
      <c r="X131" s="50">
        <v>0</v>
      </c>
      <c r="Y131" s="51">
        <f t="shared" ref="Y131:Y194" si="86">X131/E131</f>
        <v>0</v>
      </c>
      <c r="Z131" s="50">
        <v>0</v>
      </c>
      <c r="AA131" s="51">
        <f t="shared" ref="AA131:AA194" si="87">Z131/E131</f>
        <v>0</v>
      </c>
    </row>
    <row r="132" spans="1:27" x14ac:dyDescent="0.25">
      <c r="A132" s="115"/>
      <c r="B132" s="142"/>
      <c r="C132" s="144"/>
      <c r="D132" s="60" t="s">
        <v>73</v>
      </c>
      <c r="E132" s="50">
        <v>6</v>
      </c>
      <c r="F132" s="50">
        <v>6</v>
      </c>
      <c r="G132" s="51">
        <f t="shared" si="81"/>
        <v>1</v>
      </c>
      <c r="H132" s="56">
        <f t="shared" si="82"/>
        <v>1</v>
      </c>
      <c r="I132" s="51">
        <f t="shared" ref="I132:I195" si="88">H132/F132</f>
        <v>0.16666666666666666</v>
      </c>
      <c r="J132" s="50">
        <v>5</v>
      </c>
      <c r="K132" s="51">
        <f t="shared" si="83"/>
        <v>0.83333333333333337</v>
      </c>
      <c r="L132" s="50">
        <v>0</v>
      </c>
      <c r="M132" s="51">
        <f t="shared" si="84"/>
        <v>0</v>
      </c>
      <c r="N132" s="50"/>
      <c r="O132" s="51"/>
      <c r="P132" s="50"/>
      <c r="Q132" s="50"/>
      <c r="R132" s="50"/>
      <c r="S132" s="50"/>
      <c r="T132" s="50">
        <v>2</v>
      </c>
      <c r="U132" s="51">
        <f>T132/E132</f>
        <v>0.33333333333333331</v>
      </c>
      <c r="V132" s="50">
        <v>0</v>
      </c>
      <c r="W132" s="51">
        <f t="shared" si="85"/>
        <v>0</v>
      </c>
      <c r="X132" s="50">
        <v>0</v>
      </c>
      <c r="Y132" s="51">
        <f t="shared" si="86"/>
        <v>0</v>
      </c>
      <c r="Z132" s="50">
        <v>0</v>
      </c>
      <c r="AA132" s="51">
        <f t="shared" si="87"/>
        <v>0</v>
      </c>
    </row>
    <row r="133" spans="1:27" ht="28.5" x14ac:dyDescent="0.25">
      <c r="A133" s="115"/>
      <c r="B133" s="142"/>
      <c r="C133" s="109" t="s">
        <v>135</v>
      </c>
      <c r="D133" s="73" t="s">
        <v>161</v>
      </c>
      <c r="E133" s="70">
        <f>E134+E135</f>
        <v>62</v>
      </c>
      <c r="F133" s="70">
        <f>F134+F135</f>
        <v>57</v>
      </c>
      <c r="G133" s="71">
        <f t="shared" si="81"/>
        <v>0.91935483870967738</v>
      </c>
      <c r="H133" s="75">
        <f>H134+H135</f>
        <v>18</v>
      </c>
      <c r="I133" s="71">
        <f t="shared" si="88"/>
        <v>0.31578947368421051</v>
      </c>
      <c r="J133" s="70">
        <f>J134+J135</f>
        <v>39</v>
      </c>
      <c r="K133" s="71">
        <f t="shared" si="83"/>
        <v>0.68421052631578949</v>
      </c>
      <c r="L133" s="70">
        <f>L134+L135</f>
        <v>0</v>
      </c>
      <c r="M133" s="71">
        <f t="shared" si="84"/>
        <v>0</v>
      </c>
      <c r="N133" s="70">
        <f>R133+T133</f>
        <v>37</v>
      </c>
      <c r="O133" s="71">
        <f>N133/E133</f>
        <v>0.59677419354838712</v>
      </c>
      <c r="P133" s="70"/>
      <c r="Q133" s="70"/>
      <c r="R133" s="70">
        <v>25</v>
      </c>
      <c r="S133" s="71">
        <f>R133/N133</f>
        <v>0.67567567567567566</v>
      </c>
      <c r="T133" s="70">
        <v>12</v>
      </c>
      <c r="U133" s="71">
        <f>T133/N133</f>
        <v>0.32432432432432434</v>
      </c>
      <c r="V133" s="70">
        <f>V134+V135</f>
        <v>1</v>
      </c>
      <c r="W133" s="71">
        <f t="shared" si="85"/>
        <v>1.6129032258064516E-2</v>
      </c>
      <c r="X133" s="70">
        <f>X134+X135</f>
        <v>0</v>
      </c>
      <c r="Y133" s="71">
        <f t="shared" si="86"/>
        <v>0</v>
      </c>
      <c r="Z133" s="70">
        <f>Z134+Z135</f>
        <v>1</v>
      </c>
      <c r="AA133" s="71">
        <f t="shared" si="87"/>
        <v>1.6129032258064516E-2</v>
      </c>
    </row>
    <row r="134" spans="1:27" x14ac:dyDescent="0.25">
      <c r="A134" s="115"/>
      <c r="B134" s="142"/>
      <c r="C134" s="109"/>
      <c r="D134" s="60" t="s">
        <v>72</v>
      </c>
      <c r="E134" s="50">
        <f>SUM(E123,E125,E128,E131)</f>
        <v>31</v>
      </c>
      <c r="F134" s="50">
        <f t="shared" ref="F134:Z134" si="89">SUM(F123,F125,F128,F131)</f>
        <v>27</v>
      </c>
      <c r="G134" s="51">
        <f t="shared" si="81"/>
        <v>0.87096774193548387</v>
      </c>
      <c r="H134" s="56">
        <f t="shared" si="89"/>
        <v>9</v>
      </c>
      <c r="I134" s="51">
        <f t="shared" si="88"/>
        <v>0.33333333333333331</v>
      </c>
      <c r="J134" s="50">
        <f t="shared" si="89"/>
        <v>18</v>
      </c>
      <c r="K134" s="51">
        <f t="shared" si="83"/>
        <v>0.66666666666666663</v>
      </c>
      <c r="L134" s="50">
        <f t="shared" si="89"/>
        <v>0</v>
      </c>
      <c r="M134" s="51">
        <f t="shared" si="84"/>
        <v>0</v>
      </c>
      <c r="N134" s="50"/>
      <c r="O134" s="51"/>
      <c r="P134" s="50"/>
      <c r="Q134" s="50"/>
      <c r="R134" s="50">
        <f t="shared" si="89"/>
        <v>25</v>
      </c>
      <c r="S134" s="51">
        <f>R134/E134</f>
        <v>0.80645161290322576</v>
      </c>
      <c r="T134" s="50"/>
      <c r="U134" s="51"/>
      <c r="V134" s="50">
        <f t="shared" si="89"/>
        <v>0</v>
      </c>
      <c r="W134" s="51">
        <f t="shared" si="85"/>
        <v>0</v>
      </c>
      <c r="X134" s="50">
        <f t="shared" si="89"/>
        <v>0</v>
      </c>
      <c r="Y134" s="51">
        <f t="shared" si="86"/>
        <v>0</v>
      </c>
      <c r="Z134" s="50">
        <f t="shared" si="89"/>
        <v>0</v>
      </c>
      <c r="AA134" s="51">
        <f t="shared" si="87"/>
        <v>0</v>
      </c>
    </row>
    <row r="135" spans="1:27" x14ac:dyDescent="0.25">
      <c r="A135" s="115"/>
      <c r="B135" s="143"/>
      <c r="C135" s="109"/>
      <c r="D135" s="63" t="s">
        <v>73</v>
      </c>
      <c r="E135" s="56">
        <f t="shared" ref="E135:Z135" si="90">SUM(E126,E129,E132)</f>
        <v>31</v>
      </c>
      <c r="F135" s="56">
        <f t="shared" si="90"/>
        <v>30</v>
      </c>
      <c r="G135" s="51">
        <f t="shared" si="81"/>
        <v>0.967741935483871</v>
      </c>
      <c r="H135" s="56">
        <f t="shared" si="90"/>
        <v>9</v>
      </c>
      <c r="I135" s="51">
        <f t="shared" si="88"/>
        <v>0.3</v>
      </c>
      <c r="J135" s="56">
        <f t="shared" si="90"/>
        <v>21</v>
      </c>
      <c r="K135" s="51">
        <f t="shared" si="83"/>
        <v>0.7</v>
      </c>
      <c r="L135" s="56">
        <f t="shared" si="90"/>
        <v>0</v>
      </c>
      <c r="M135" s="51">
        <f t="shared" si="84"/>
        <v>0</v>
      </c>
      <c r="N135" s="50"/>
      <c r="O135" s="64"/>
      <c r="P135" s="56"/>
      <c r="Q135" s="56"/>
      <c r="R135" s="56"/>
      <c r="S135" s="64"/>
      <c r="T135" s="56">
        <f t="shared" si="90"/>
        <v>12</v>
      </c>
      <c r="U135" s="64">
        <f>T135/E135</f>
        <v>0.38709677419354838</v>
      </c>
      <c r="V135" s="56">
        <f t="shared" si="90"/>
        <v>1</v>
      </c>
      <c r="W135" s="51">
        <f t="shared" si="85"/>
        <v>3.2258064516129031E-2</v>
      </c>
      <c r="X135" s="56">
        <f t="shared" si="90"/>
        <v>0</v>
      </c>
      <c r="Y135" s="51">
        <f t="shared" si="86"/>
        <v>0</v>
      </c>
      <c r="Z135" s="56">
        <f t="shared" si="90"/>
        <v>1</v>
      </c>
      <c r="AA135" s="51">
        <f t="shared" si="87"/>
        <v>3.2258064516129031E-2</v>
      </c>
    </row>
    <row r="136" spans="1:27" ht="28.5" customHeight="1" x14ac:dyDescent="0.25">
      <c r="A136" s="102" t="s">
        <v>63</v>
      </c>
      <c r="B136" s="99" t="s">
        <v>124</v>
      </c>
      <c r="C136" s="103" t="s">
        <v>102</v>
      </c>
      <c r="D136" s="3" t="s">
        <v>83</v>
      </c>
      <c r="E136" s="9">
        <v>45</v>
      </c>
      <c r="F136" s="9">
        <v>41</v>
      </c>
      <c r="G136" s="10">
        <f t="shared" si="81"/>
        <v>0.91111111111111109</v>
      </c>
      <c r="H136" s="22">
        <f t="shared" si="82"/>
        <v>6</v>
      </c>
      <c r="I136" s="10">
        <f t="shared" si="88"/>
        <v>0.14634146341463414</v>
      </c>
      <c r="J136" s="9">
        <v>35</v>
      </c>
      <c r="K136" s="10">
        <f t="shared" si="83"/>
        <v>0.85365853658536583</v>
      </c>
      <c r="L136" s="9">
        <v>0</v>
      </c>
      <c r="M136" s="10">
        <f t="shared" si="84"/>
        <v>0</v>
      </c>
      <c r="N136" s="9"/>
      <c r="O136" s="10"/>
      <c r="P136" s="9"/>
      <c r="Q136" s="9"/>
      <c r="R136" s="9">
        <v>27</v>
      </c>
      <c r="S136" s="10">
        <f>R136/E136</f>
        <v>0.6</v>
      </c>
      <c r="T136" s="10"/>
      <c r="U136" s="10"/>
      <c r="V136" s="9">
        <v>1</v>
      </c>
      <c r="W136" s="10">
        <f t="shared" si="85"/>
        <v>2.2222222222222223E-2</v>
      </c>
      <c r="X136" s="9">
        <v>2</v>
      </c>
      <c r="Y136" s="10">
        <f t="shared" si="86"/>
        <v>4.4444444444444446E-2</v>
      </c>
      <c r="Z136" s="9">
        <v>6</v>
      </c>
      <c r="AA136" s="10">
        <f t="shared" si="87"/>
        <v>0.13333333333333333</v>
      </c>
    </row>
    <row r="137" spans="1:27" x14ac:dyDescent="0.25">
      <c r="A137" s="102"/>
      <c r="B137" s="100"/>
      <c r="C137" s="104"/>
      <c r="D137" s="3" t="s">
        <v>82</v>
      </c>
      <c r="E137" s="9">
        <v>12</v>
      </c>
      <c r="F137" s="9">
        <v>11</v>
      </c>
      <c r="G137" s="10">
        <f t="shared" si="81"/>
        <v>0.91666666666666663</v>
      </c>
      <c r="H137" s="22">
        <f t="shared" si="82"/>
        <v>4</v>
      </c>
      <c r="I137" s="10">
        <f t="shared" si="88"/>
        <v>0.36363636363636365</v>
      </c>
      <c r="J137" s="9">
        <v>7</v>
      </c>
      <c r="K137" s="10">
        <f t="shared" si="83"/>
        <v>0.63636363636363635</v>
      </c>
      <c r="L137" s="9">
        <v>0</v>
      </c>
      <c r="M137" s="10">
        <f t="shared" si="84"/>
        <v>0</v>
      </c>
      <c r="N137" s="9"/>
      <c r="O137" s="10"/>
      <c r="P137" s="9"/>
      <c r="Q137" s="9"/>
      <c r="R137" s="9"/>
      <c r="S137" s="9"/>
      <c r="T137" s="9">
        <v>2</v>
      </c>
      <c r="U137" s="10">
        <f>T137/E137</f>
        <v>0.16666666666666666</v>
      </c>
      <c r="V137" s="9">
        <v>1</v>
      </c>
      <c r="W137" s="10">
        <f t="shared" si="85"/>
        <v>8.3333333333333329E-2</v>
      </c>
      <c r="X137" s="9">
        <v>1</v>
      </c>
      <c r="Y137" s="10">
        <f t="shared" si="86"/>
        <v>8.3333333333333329E-2</v>
      </c>
      <c r="Z137" s="9">
        <v>3</v>
      </c>
      <c r="AA137" s="10">
        <f t="shared" si="87"/>
        <v>0.25</v>
      </c>
    </row>
    <row r="138" spans="1:27" ht="34.5" customHeight="1" x14ac:dyDescent="0.25">
      <c r="A138" s="102"/>
      <c r="B138" s="101"/>
      <c r="C138" s="105"/>
      <c r="D138" s="77" t="s">
        <v>109</v>
      </c>
      <c r="E138" s="46">
        <f>E136+E137</f>
        <v>57</v>
      </c>
      <c r="F138" s="46">
        <f>F136+F137</f>
        <v>52</v>
      </c>
      <c r="G138" s="44">
        <f t="shared" si="81"/>
        <v>0.91228070175438591</v>
      </c>
      <c r="H138" s="45">
        <f>H136+H137</f>
        <v>10</v>
      </c>
      <c r="I138" s="44">
        <f t="shared" si="88"/>
        <v>0.19230769230769232</v>
      </c>
      <c r="J138" s="46">
        <f>J136+J137</f>
        <v>42</v>
      </c>
      <c r="K138" s="44">
        <f t="shared" si="83"/>
        <v>0.80769230769230771</v>
      </c>
      <c r="L138" s="46">
        <f t="shared" ref="L138:Z138" si="91">SUM(L137,L136)</f>
        <v>0</v>
      </c>
      <c r="M138" s="44">
        <f t="shared" si="84"/>
        <v>0</v>
      </c>
      <c r="N138" s="43">
        <f>R138+T138</f>
        <v>29</v>
      </c>
      <c r="O138" s="44">
        <f>N138/E138</f>
        <v>0.50877192982456143</v>
      </c>
      <c r="P138" s="43"/>
      <c r="Q138" s="43"/>
      <c r="R138" s="46">
        <v>27</v>
      </c>
      <c r="S138" s="47">
        <f>R138/N138</f>
        <v>0.93103448275862066</v>
      </c>
      <c r="T138" s="46">
        <v>2</v>
      </c>
      <c r="U138" s="47">
        <f>T138/N138</f>
        <v>6.8965517241379309E-2</v>
      </c>
      <c r="V138" s="46">
        <f t="shared" si="91"/>
        <v>2</v>
      </c>
      <c r="W138" s="44">
        <f t="shared" si="85"/>
        <v>3.5087719298245612E-2</v>
      </c>
      <c r="X138" s="46">
        <f t="shared" si="91"/>
        <v>3</v>
      </c>
      <c r="Y138" s="44">
        <f t="shared" si="86"/>
        <v>5.2631578947368418E-2</v>
      </c>
      <c r="Z138" s="46">
        <f t="shared" si="91"/>
        <v>9</v>
      </c>
      <c r="AA138" s="44">
        <f t="shared" si="87"/>
        <v>0.15789473684210525</v>
      </c>
    </row>
    <row r="139" spans="1:27" x14ac:dyDescent="0.25">
      <c r="A139" s="95" t="s">
        <v>64</v>
      </c>
      <c r="B139" s="141" t="s">
        <v>125</v>
      </c>
      <c r="C139" s="106" t="s">
        <v>15</v>
      </c>
      <c r="D139" s="60" t="s">
        <v>78</v>
      </c>
      <c r="E139" s="50">
        <f>E140+E141</f>
        <v>45</v>
      </c>
      <c r="F139" s="50">
        <f t="shared" ref="F139:Z139" si="92">SUM(F140,F141)</f>
        <v>39</v>
      </c>
      <c r="G139" s="51">
        <f t="shared" si="81"/>
        <v>0.8666666666666667</v>
      </c>
      <c r="H139" s="56">
        <f t="shared" si="92"/>
        <v>15</v>
      </c>
      <c r="I139" s="51">
        <f t="shared" si="88"/>
        <v>0.38461538461538464</v>
      </c>
      <c r="J139" s="50">
        <f t="shared" si="92"/>
        <v>24</v>
      </c>
      <c r="K139" s="51">
        <f t="shared" si="83"/>
        <v>0.61538461538461542</v>
      </c>
      <c r="L139" s="50">
        <f t="shared" si="92"/>
        <v>1</v>
      </c>
      <c r="M139" s="51">
        <f t="shared" si="84"/>
        <v>2.2222222222222223E-2</v>
      </c>
      <c r="N139" s="50"/>
      <c r="O139" s="51"/>
      <c r="P139" s="50"/>
      <c r="Q139" s="50"/>
      <c r="R139" s="50"/>
      <c r="S139" s="51"/>
      <c r="T139" s="50"/>
      <c r="U139" s="51"/>
      <c r="V139" s="50">
        <f t="shared" si="92"/>
        <v>1</v>
      </c>
      <c r="W139" s="51">
        <f t="shared" si="85"/>
        <v>2.2222222222222223E-2</v>
      </c>
      <c r="X139" s="50">
        <f t="shared" si="92"/>
        <v>0</v>
      </c>
      <c r="Y139" s="51">
        <f t="shared" si="86"/>
        <v>0</v>
      </c>
      <c r="Z139" s="50">
        <f t="shared" si="92"/>
        <v>0</v>
      </c>
      <c r="AA139" s="51">
        <f t="shared" si="87"/>
        <v>0</v>
      </c>
    </row>
    <row r="140" spans="1:27" x14ac:dyDescent="0.25">
      <c r="A140" s="95"/>
      <c r="B140" s="142"/>
      <c r="C140" s="107"/>
      <c r="D140" s="60" t="s">
        <v>72</v>
      </c>
      <c r="E140" s="50">
        <v>29</v>
      </c>
      <c r="F140" s="50">
        <v>24</v>
      </c>
      <c r="G140" s="51">
        <f t="shared" si="81"/>
        <v>0.82758620689655171</v>
      </c>
      <c r="H140" s="56">
        <f t="shared" si="82"/>
        <v>13</v>
      </c>
      <c r="I140" s="51">
        <f t="shared" si="88"/>
        <v>0.54166666666666663</v>
      </c>
      <c r="J140" s="50">
        <v>11</v>
      </c>
      <c r="K140" s="51">
        <f t="shared" si="83"/>
        <v>0.45833333333333331</v>
      </c>
      <c r="L140" s="50">
        <v>1</v>
      </c>
      <c r="M140" s="51">
        <f t="shared" si="84"/>
        <v>3.4482758620689655E-2</v>
      </c>
      <c r="N140" s="50"/>
      <c r="O140" s="51"/>
      <c r="P140" s="50"/>
      <c r="Q140" s="50"/>
      <c r="R140" s="50">
        <v>18</v>
      </c>
      <c r="S140" s="51">
        <f>R140/E140</f>
        <v>0.62068965517241381</v>
      </c>
      <c r="T140" s="50"/>
      <c r="U140" s="50"/>
      <c r="V140" s="50">
        <v>0</v>
      </c>
      <c r="W140" s="51">
        <f t="shared" si="85"/>
        <v>0</v>
      </c>
      <c r="X140" s="50">
        <v>0</v>
      </c>
      <c r="Y140" s="51">
        <f t="shared" si="86"/>
        <v>0</v>
      </c>
      <c r="Z140" s="50">
        <v>0</v>
      </c>
      <c r="AA140" s="51">
        <f t="shared" si="87"/>
        <v>0</v>
      </c>
    </row>
    <row r="141" spans="1:27" x14ac:dyDescent="0.25">
      <c r="A141" s="95"/>
      <c r="B141" s="142"/>
      <c r="C141" s="108"/>
      <c r="D141" s="60" t="s">
        <v>73</v>
      </c>
      <c r="E141" s="50">
        <v>16</v>
      </c>
      <c r="F141" s="50">
        <v>15</v>
      </c>
      <c r="G141" s="51">
        <f t="shared" si="81"/>
        <v>0.9375</v>
      </c>
      <c r="H141" s="56">
        <f t="shared" si="82"/>
        <v>2</v>
      </c>
      <c r="I141" s="51">
        <f t="shared" si="88"/>
        <v>0.13333333333333333</v>
      </c>
      <c r="J141" s="50">
        <v>13</v>
      </c>
      <c r="K141" s="51">
        <f t="shared" si="83"/>
        <v>0.8666666666666667</v>
      </c>
      <c r="L141" s="50">
        <v>0</v>
      </c>
      <c r="M141" s="51">
        <f t="shared" si="84"/>
        <v>0</v>
      </c>
      <c r="N141" s="50"/>
      <c r="O141" s="51"/>
      <c r="P141" s="50"/>
      <c r="Q141" s="50"/>
      <c r="R141" s="50"/>
      <c r="S141" s="50"/>
      <c r="T141" s="50">
        <v>7</v>
      </c>
      <c r="U141" s="51">
        <f>T141/E141</f>
        <v>0.4375</v>
      </c>
      <c r="V141" s="50">
        <v>1</v>
      </c>
      <c r="W141" s="51">
        <f t="shared" si="85"/>
        <v>6.25E-2</v>
      </c>
      <c r="X141" s="50">
        <v>0</v>
      </c>
      <c r="Y141" s="51">
        <f t="shared" si="86"/>
        <v>0</v>
      </c>
      <c r="Z141" s="50">
        <v>0</v>
      </c>
      <c r="AA141" s="51">
        <f t="shared" si="87"/>
        <v>0</v>
      </c>
    </row>
    <row r="142" spans="1:27" x14ac:dyDescent="0.25">
      <c r="A142" s="95"/>
      <c r="B142" s="142"/>
      <c r="C142" s="106" t="s">
        <v>16</v>
      </c>
      <c r="D142" s="60" t="s">
        <v>78</v>
      </c>
      <c r="E142" s="50">
        <f>E143+E144</f>
        <v>31</v>
      </c>
      <c r="F142" s="50">
        <f t="shared" ref="F142:Z142" si="93">SUM(F143,F144)</f>
        <v>28</v>
      </c>
      <c r="G142" s="51">
        <f t="shared" si="81"/>
        <v>0.90322580645161288</v>
      </c>
      <c r="H142" s="56">
        <f t="shared" si="93"/>
        <v>11</v>
      </c>
      <c r="I142" s="51">
        <f t="shared" si="88"/>
        <v>0.39285714285714285</v>
      </c>
      <c r="J142" s="50">
        <f t="shared" si="93"/>
        <v>17</v>
      </c>
      <c r="K142" s="51">
        <f t="shared" si="83"/>
        <v>0.6071428571428571</v>
      </c>
      <c r="L142" s="50">
        <f t="shared" si="93"/>
        <v>0</v>
      </c>
      <c r="M142" s="51">
        <f t="shared" si="84"/>
        <v>0</v>
      </c>
      <c r="N142" s="50"/>
      <c r="O142" s="51"/>
      <c r="P142" s="50"/>
      <c r="Q142" s="50"/>
      <c r="R142" s="50"/>
      <c r="S142" s="51"/>
      <c r="T142" s="50"/>
      <c r="U142" s="51"/>
      <c r="V142" s="50">
        <f t="shared" si="93"/>
        <v>1</v>
      </c>
      <c r="W142" s="51">
        <f t="shared" si="85"/>
        <v>3.2258064516129031E-2</v>
      </c>
      <c r="X142" s="50">
        <f t="shared" si="93"/>
        <v>0</v>
      </c>
      <c r="Y142" s="51">
        <f t="shared" si="86"/>
        <v>0</v>
      </c>
      <c r="Z142" s="50">
        <f t="shared" si="93"/>
        <v>1</v>
      </c>
      <c r="AA142" s="51">
        <f t="shared" si="87"/>
        <v>3.2258064516129031E-2</v>
      </c>
    </row>
    <row r="143" spans="1:27" x14ac:dyDescent="0.25">
      <c r="A143" s="95"/>
      <c r="B143" s="142"/>
      <c r="C143" s="107"/>
      <c r="D143" s="60" t="s">
        <v>72</v>
      </c>
      <c r="E143" s="50">
        <v>24</v>
      </c>
      <c r="F143" s="50">
        <v>21</v>
      </c>
      <c r="G143" s="51">
        <f t="shared" si="81"/>
        <v>0.875</v>
      </c>
      <c r="H143" s="56">
        <f t="shared" si="82"/>
        <v>9</v>
      </c>
      <c r="I143" s="51">
        <f t="shared" si="88"/>
        <v>0.42857142857142855</v>
      </c>
      <c r="J143" s="50">
        <v>12</v>
      </c>
      <c r="K143" s="51">
        <f t="shared" si="83"/>
        <v>0.5714285714285714</v>
      </c>
      <c r="L143" s="50">
        <v>0</v>
      </c>
      <c r="M143" s="51">
        <f t="shared" si="84"/>
        <v>0</v>
      </c>
      <c r="N143" s="50"/>
      <c r="O143" s="51"/>
      <c r="P143" s="50"/>
      <c r="Q143" s="50"/>
      <c r="R143" s="50">
        <v>15</v>
      </c>
      <c r="S143" s="51">
        <f>R143/E143</f>
        <v>0.625</v>
      </c>
      <c r="T143" s="50"/>
      <c r="U143" s="50"/>
      <c r="V143" s="50">
        <v>1</v>
      </c>
      <c r="W143" s="51">
        <f t="shared" si="85"/>
        <v>4.1666666666666664E-2</v>
      </c>
      <c r="X143" s="50">
        <v>0</v>
      </c>
      <c r="Y143" s="51">
        <f t="shared" si="86"/>
        <v>0</v>
      </c>
      <c r="Z143" s="50">
        <v>1</v>
      </c>
      <c r="AA143" s="51">
        <f t="shared" si="87"/>
        <v>4.1666666666666664E-2</v>
      </c>
    </row>
    <row r="144" spans="1:27" x14ac:dyDescent="0.25">
      <c r="A144" s="95"/>
      <c r="B144" s="142"/>
      <c r="C144" s="108"/>
      <c r="D144" s="60" t="s">
        <v>73</v>
      </c>
      <c r="E144" s="50">
        <v>7</v>
      </c>
      <c r="F144" s="50">
        <v>7</v>
      </c>
      <c r="G144" s="51">
        <f t="shared" si="81"/>
        <v>1</v>
      </c>
      <c r="H144" s="56">
        <f t="shared" si="82"/>
        <v>2</v>
      </c>
      <c r="I144" s="51">
        <f t="shared" si="88"/>
        <v>0.2857142857142857</v>
      </c>
      <c r="J144" s="50">
        <v>5</v>
      </c>
      <c r="K144" s="51">
        <f t="shared" si="83"/>
        <v>0.7142857142857143</v>
      </c>
      <c r="L144" s="50">
        <v>0</v>
      </c>
      <c r="M144" s="51">
        <f t="shared" si="84"/>
        <v>0</v>
      </c>
      <c r="N144" s="50"/>
      <c r="O144" s="51"/>
      <c r="P144" s="50"/>
      <c r="Q144" s="50"/>
      <c r="R144" s="50"/>
      <c r="S144" s="50"/>
      <c r="T144" s="50">
        <v>0</v>
      </c>
      <c r="U144" s="51">
        <f>T144/E144</f>
        <v>0</v>
      </c>
      <c r="V144" s="50">
        <v>0</v>
      </c>
      <c r="W144" s="51">
        <f t="shared" si="85"/>
        <v>0</v>
      </c>
      <c r="X144" s="50">
        <v>0</v>
      </c>
      <c r="Y144" s="51">
        <f t="shared" si="86"/>
        <v>0</v>
      </c>
      <c r="Z144" s="50">
        <v>0</v>
      </c>
      <c r="AA144" s="51">
        <f t="shared" si="87"/>
        <v>0</v>
      </c>
    </row>
    <row r="145" spans="1:27" x14ac:dyDescent="0.25">
      <c r="A145" s="95"/>
      <c r="B145" s="142"/>
      <c r="C145" s="106" t="s">
        <v>17</v>
      </c>
      <c r="D145" s="60" t="s">
        <v>78</v>
      </c>
      <c r="E145" s="50">
        <f>E146+E147</f>
        <v>43</v>
      </c>
      <c r="F145" s="50">
        <f t="shared" ref="F145:Z145" si="94">SUM(F146,F147)</f>
        <v>34</v>
      </c>
      <c r="G145" s="51">
        <f t="shared" si="81"/>
        <v>0.79069767441860461</v>
      </c>
      <c r="H145" s="56">
        <f t="shared" si="94"/>
        <v>15</v>
      </c>
      <c r="I145" s="51">
        <f t="shared" si="88"/>
        <v>0.44117647058823528</v>
      </c>
      <c r="J145" s="50">
        <f t="shared" si="94"/>
        <v>19</v>
      </c>
      <c r="K145" s="51">
        <f t="shared" si="83"/>
        <v>0.55882352941176472</v>
      </c>
      <c r="L145" s="50">
        <f t="shared" si="94"/>
        <v>2</v>
      </c>
      <c r="M145" s="51">
        <f t="shared" si="84"/>
        <v>4.6511627906976744E-2</v>
      </c>
      <c r="N145" s="50"/>
      <c r="O145" s="51"/>
      <c r="P145" s="50"/>
      <c r="Q145" s="50"/>
      <c r="R145" s="50"/>
      <c r="S145" s="51"/>
      <c r="T145" s="50"/>
      <c r="U145" s="51"/>
      <c r="V145" s="50">
        <f t="shared" si="94"/>
        <v>2</v>
      </c>
      <c r="W145" s="51">
        <f t="shared" si="85"/>
        <v>4.6511627906976744E-2</v>
      </c>
      <c r="X145" s="50">
        <f t="shared" si="94"/>
        <v>0</v>
      </c>
      <c r="Y145" s="51">
        <f t="shared" si="86"/>
        <v>0</v>
      </c>
      <c r="Z145" s="50">
        <f t="shared" si="94"/>
        <v>1</v>
      </c>
      <c r="AA145" s="51">
        <f t="shared" si="87"/>
        <v>2.3255813953488372E-2</v>
      </c>
    </row>
    <row r="146" spans="1:27" x14ac:dyDescent="0.25">
      <c r="A146" s="95"/>
      <c r="B146" s="142"/>
      <c r="C146" s="107"/>
      <c r="D146" s="60" t="s">
        <v>72</v>
      </c>
      <c r="E146" s="50">
        <v>23</v>
      </c>
      <c r="F146" s="50">
        <v>19</v>
      </c>
      <c r="G146" s="51">
        <f t="shared" si="81"/>
        <v>0.82608695652173914</v>
      </c>
      <c r="H146" s="56">
        <f t="shared" si="82"/>
        <v>8</v>
      </c>
      <c r="I146" s="51">
        <f t="shared" si="88"/>
        <v>0.42105263157894735</v>
      </c>
      <c r="J146" s="50">
        <v>11</v>
      </c>
      <c r="K146" s="51">
        <f t="shared" si="83"/>
        <v>0.57894736842105265</v>
      </c>
      <c r="L146" s="50">
        <v>0</v>
      </c>
      <c r="M146" s="51">
        <f t="shared" si="84"/>
        <v>0</v>
      </c>
      <c r="N146" s="50"/>
      <c r="O146" s="51"/>
      <c r="P146" s="50"/>
      <c r="Q146" s="50"/>
      <c r="R146" s="50">
        <v>12</v>
      </c>
      <c r="S146" s="51">
        <f>R146/E146</f>
        <v>0.52173913043478259</v>
      </c>
      <c r="T146" s="50"/>
      <c r="U146" s="50"/>
      <c r="V146" s="50">
        <v>0</v>
      </c>
      <c r="W146" s="51">
        <f t="shared" si="85"/>
        <v>0</v>
      </c>
      <c r="X146" s="50">
        <v>0</v>
      </c>
      <c r="Y146" s="51">
        <f t="shared" si="86"/>
        <v>0</v>
      </c>
      <c r="Z146" s="50">
        <v>1</v>
      </c>
      <c r="AA146" s="51">
        <f t="shared" si="87"/>
        <v>4.3478260869565216E-2</v>
      </c>
    </row>
    <row r="147" spans="1:27" x14ac:dyDescent="0.25">
      <c r="A147" s="95"/>
      <c r="B147" s="142"/>
      <c r="C147" s="108"/>
      <c r="D147" s="60" t="s">
        <v>73</v>
      </c>
      <c r="E147" s="50">
        <v>20</v>
      </c>
      <c r="F147" s="50">
        <v>15</v>
      </c>
      <c r="G147" s="51">
        <f t="shared" si="81"/>
        <v>0.75</v>
      </c>
      <c r="H147" s="56">
        <f t="shared" si="82"/>
        <v>7</v>
      </c>
      <c r="I147" s="51">
        <f t="shared" si="88"/>
        <v>0.46666666666666667</v>
      </c>
      <c r="J147" s="50">
        <v>8</v>
      </c>
      <c r="K147" s="51">
        <f t="shared" si="83"/>
        <v>0.53333333333333333</v>
      </c>
      <c r="L147" s="50">
        <v>2</v>
      </c>
      <c r="M147" s="51">
        <f t="shared" si="84"/>
        <v>0.1</v>
      </c>
      <c r="N147" s="50"/>
      <c r="O147" s="51"/>
      <c r="P147" s="50"/>
      <c r="Q147" s="50"/>
      <c r="R147" s="50"/>
      <c r="S147" s="50"/>
      <c r="T147" s="50">
        <v>4</v>
      </c>
      <c r="U147" s="51">
        <f>T147/E147</f>
        <v>0.2</v>
      </c>
      <c r="V147" s="50">
        <v>2</v>
      </c>
      <c r="W147" s="51">
        <f t="shared" si="85"/>
        <v>0.1</v>
      </c>
      <c r="X147" s="50">
        <v>0</v>
      </c>
      <c r="Y147" s="51">
        <f t="shared" si="86"/>
        <v>0</v>
      </c>
      <c r="Z147" s="50">
        <v>0</v>
      </c>
      <c r="AA147" s="51">
        <f t="shared" si="87"/>
        <v>0</v>
      </c>
    </row>
    <row r="148" spans="1:27" ht="15.75" customHeight="1" x14ac:dyDescent="0.25">
      <c r="A148" s="95"/>
      <c r="B148" s="142"/>
      <c r="C148" s="116" t="s">
        <v>81</v>
      </c>
      <c r="D148" s="60" t="s">
        <v>78</v>
      </c>
      <c r="E148" s="50">
        <f>E149+E150</f>
        <v>22</v>
      </c>
      <c r="F148" s="50">
        <f t="shared" ref="F148:Z148" si="95">SUM(F149,F150)</f>
        <v>19</v>
      </c>
      <c r="G148" s="51">
        <f t="shared" si="81"/>
        <v>0.86363636363636365</v>
      </c>
      <c r="H148" s="56">
        <f t="shared" si="95"/>
        <v>6</v>
      </c>
      <c r="I148" s="51">
        <f t="shared" si="88"/>
        <v>0.31578947368421051</v>
      </c>
      <c r="J148" s="50">
        <f t="shared" si="95"/>
        <v>13</v>
      </c>
      <c r="K148" s="51">
        <f t="shared" si="83"/>
        <v>0.68421052631578949</v>
      </c>
      <c r="L148" s="50">
        <f t="shared" si="95"/>
        <v>0</v>
      </c>
      <c r="M148" s="51">
        <f t="shared" si="84"/>
        <v>0</v>
      </c>
      <c r="N148" s="50"/>
      <c r="O148" s="51"/>
      <c r="P148" s="50"/>
      <c r="Q148" s="51"/>
      <c r="R148" s="50"/>
      <c r="S148" s="51"/>
      <c r="T148" s="50"/>
      <c r="U148" s="51"/>
      <c r="V148" s="50">
        <f t="shared" si="95"/>
        <v>0</v>
      </c>
      <c r="W148" s="51">
        <f t="shared" si="85"/>
        <v>0</v>
      </c>
      <c r="X148" s="50">
        <f t="shared" si="95"/>
        <v>1</v>
      </c>
      <c r="Y148" s="51">
        <f t="shared" si="86"/>
        <v>4.5454545454545456E-2</v>
      </c>
      <c r="Z148" s="50">
        <f t="shared" si="95"/>
        <v>0</v>
      </c>
      <c r="AA148" s="51">
        <f t="shared" si="87"/>
        <v>0</v>
      </c>
    </row>
    <row r="149" spans="1:27" x14ac:dyDescent="0.25">
      <c r="A149" s="95"/>
      <c r="B149" s="142"/>
      <c r="C149" s="117"/>
      <c r="D149" s="60" t="s">
        <v>72</v>
      </c>
      <c r="E149" s="50">
        <v>16</v>
      </c>
      <c r="F149" s="50">
        <v>13</v>
      </c>
      <c r="G149" s="51">
        <f t="shared" si="81"/>
        <v>0.8125</v>
      </c>
      <c r="H149" s="56">
        <f t="shared" si="82"/>
        <v>4</v>
      </c>
      <c r="I149" s="51">
        <f t="shared" si="88"/>
        <v>0.30769230769230771</v>
      </c>
      <c r="J149" s="50">
        <v>9</v>
      </c>
      <c r="K149" s="51">
        <f t="shared" si="83"/>
        <v>0.69230769230769229</v>
      </c>
      <c r="L149" s="50">
        <v>0</v>
      </c>
      <c r="M149" s="51">
        <f t="shared" si="84"/>
        <v>0</v>
      </c>
      <c r="N149" s="50"/>
      <c r="O149" s="51"/>
      <c r="P149" s="50"/>
      <c r="Q149" s="51"/>
      <c r="R149" s="50">
        <v>8</v>
      </c>
      <c r="S149" s="51">
        <f>R149/E149</f>
        <v>0.5</v>
      </c>
      <c r="T149" s="50"/>
      <c r="U149" s="50"/>
      <c r="V149" s="50">
        <v>0</v>
      </c>
      <c r="W149" s="51">
        <f t="shared" si="85"/>
        <v>0</v>
      </c>
      <c r="X149" s="50">
        <v>1</v>
      </c>
      <c r="Y149" s="51">
        <f t="shared" si="86"/>
        <v>6.25E-2</v>
      </c>
      <c r="Z149" s="50">
        <v>0</v>
      </c>
      <c r="AA149" s="51">
        <f t="shared" si="87"/>
        <v>0</v>
      </c>
    </row>
    <row r="150" spans="1:27" x14ac:dyDescent="0.25">
      <c r="A150" s="95"/>
      <c r="B150" s="142"/>
      <c r="C150" s="118"/>
      <c r="D150" s="60" t="s">
        <v>73</v>
      </c>
      <c r="E150" s="50">
        <v>6</v>
      </c>
      <c r="F150" s="50">
        <v>6</v>
      </c>
      <c r="G150" s="51">
        <f t="shared" si="81"/>
        <v>1</v>
      </c>
      <c r="H150" s="56">
        <f t="shared" si="82"/>
        <v>2</v>
      </c>
      <c r="I150" s="51">
        <f t="shared" si="88"/>
        <v>0.33333333333333331</v>
      </c>
      <c r="J150" s="50">
        <v>4</v>
      </c>
      <c r="K150" s="51">
        <f t="shared" si="83"/>
        <v>0.66666666666666663</v>
      </c>
      <c r="L150" s="50">
        <v>0</v>
      </c>
      <c r="M150" s="51">
        <f t="shared" si="84"/>
        <v>0</v>
      </c>
      <c r="N150" s="50"/>
      <c r="O150" s="51"/>
      <c r="P150" s="50"/>
      <c r="Q150" s="51"/>
      <c r="R150" s="50"/>
      <c r="S150" s="50"/>
      <c r="T150" s="50">
        <v>2</v>
      </c>
      <c r="U150" s="51">
        <f>T150/E150</f>
        <v>0.33333333333333331</v>
      </c>
      <c r="V150" s="50">
        <v>0</v>
      </c>
      <c r="W150" s="51">
        <f t="shared" si="85"/>
        <v>0</v>
      </c>
      <c r="X150" s="50">
        <v>0</v>
      </c>
      <c r="Y150" s="51">
        <f t="shared" si="86"/>
        <v>0</v>
      </c>
      <c r="Z150" s="50">
        <v>0</v>
      </c>
      <c r="AA150" s="51">
        <f t="shared" si="87"/>
        <v>0</v>
      </c>
    </row>
    <row r="151" spans="1:27" ht="31.5" x14ac:dyDescent="0.25">
      <c r="A151" s="95"/>
      <c r="B151" s="142"/>
      <c r="C151" s="65" t="s">
        <v>80</v>
      </c>
      <c r="D151" s="60" t="s">
        <v>108</v>
      </c>
      <c r="E151" s="50">
        <v>24</v>
      </c>
      <c r="F151" s="50">
        <v>17</v>
      </c>
      <c r="G151" s="51">
        <f t="shared" si="81"/>
        <v>0.70833333333333337</v>
      </c>
      <c r="H151" s="56">
        <f t="shared" si="82"/>
        <v>10</v>
      </c>
      <c r="I151" s="51">
        <f t="shared" si="88"/>
        <v>0.58823529411764708</v>
      </c>
      <c r="J151" s="50">
        <v>7</v>
      </c>
      <c r="K151" s="51">
        <f t="shared" si="83"/>
        <v>0.41176470588235292</v>
      </c>
      <c r="L151" s="50">
        <v>2</v>
      </c>
      <c r="M151" s="51">
        <f t="shared" si="84"/>
        <v>8.3333333333333329E-2</v>
      </c>
      <c r="N151" s="50"/>
      <c r="O151" s="51"/>
      <c r="P151" s="50"/>
      <c r="Q151" s="51"/>
      <c r="R151" s="50"/>
      <c r="S151" s="50"/>
      <c r="T151" s="50">
        <v>1</v>
      </c>
      <c r="U151" s="51">
        <f>T151/E151</f>
        <v>4.1666666666666664E-2</v>
      </c>
      <c r="V151" s="50">
        <v>1</v>
      </c>
      <c r="W151" s="51">
        <f t="shared" si="85"/>
        <v>4.1666666666666664E-2</v>
      </c>
      <c r="X151" s="50">
        <v>2</v>
      </c>
      <c r="Y151" s="51">
        <f t="shared" si="86"/>
        <v>8.3333333333333329E-2</v>
      </c>
      <c r="Z151" s="50">
        <v>1</v>
      </c>
      <c r="AA151" s="51">
        <f t="shared" si="87"/>
        <v>4.1666666666666664E-2</v>
      </c>
    </row>
    <row r="152" spans="1:27" ht="28.5" x14ac:dyDescent="0.25">
      <c r="A152" s="95"/>
      <c r="B152" s="142"/>
      <c r="C152" s="138" t="s">
        <v>134</v>
      </c>
      <c r="D152" s="73" t="s">
        <v>162</v>
      </c>
      <c r="E152" s="70">
        <f>E153+E154+E155</f>
        <v>165</v>
      </c>
      <c r="F152" s="70">
        <f>F153+F154+F155</f>
        <v>137</v>
      </c>
      <c r="G152" s="71">
        <f t="shared" si="81"/>
        <v>0.83030303030303032</v>
      </c>
      <c r="H152" s="75">
        <f t="shared" si="82"/>
        <v>57</v>
      </c>
      <c r="I152" s="71">
        <f t="shared" si="88"/>
        <v>0.41605839416058393</v>
      </c>
      <c r="J152" s="70">
        <f>J153+J154+J155</f>
        <v>80</v>
      </c>
      <c r="K152" s="71">
        <f t="shared" si="83"/>
        <v>0.58394160583941601</v>
      </c>
      <c r="L152" s="70">
        <f>L153+L154+L155</f>
        <v>5</v>
      </c>
      <c r="M152" s="71">
        <f t="shared" si="84"/>
        <v>3.0303030303030304E-2</v>
      </c>
      <c r="N152" s="70">
        <f>R152+T152</f>
        <v>67</v>
      </c>
      <c r="O152" s="71">
        <f>N152/E152</f>
        <v>0.40606060606060607</v>
      </c>
      <c r="P152" s="70"/>
      <c r="Q152" s="70"/>
      <c r="R152" s="70">
        <v>53</v>
      </c>
      <c r="S152" s="71">
        <f>R152/N152</f>
        <v>0.79104477611940294</v>
      </c>
      <c r="T152" s="70">
        <f>T154+T155</f>
        <v>14</v>
      </c>
      <c r="U152" s="71">
        <f>T152/N152</f>
        <v>0.20895522388059701</v>
      </c>
      <c r="V152" s="70">
        <f>V153+V154+V155</f>
        <v>5</v>
      </c>
      <c r="W152" s="71">
        <f t="shared" si="85"/>
        <v>3.0303030303030304E-2</v>
      </c>
      <c r="X152" s="70">
        <f>X153+X154+X155</f>
        <v>3</v>
      </c>
      <c r="Y152" s="71">
        <f t="shared" si="86"/>
        <v>1.8181818181818181E-2</v>
      </c>
      <c r="Z152" s="70">
        <f>Z153+Z154+Z155</f>
        <v>3</v>
      </c>
      <c r="AA152" s="71">
        <f t="shared" si="87"/>
        <v>1.8181818181818181E-2</v>
      </c>
    </row>
    <row r="153" spans="1:27" x14ac:dyDescent="0.25">
      <c r="A153" s="95"/>
      <c r="B153" s="142"/>
      <c r="C153" s="139"/>
      <c r="D153" s="60" t="s">
        <v>72</v>
      </c>
      <c r="E153" s="50">
        <f t="shared" ref="E153:Z153" si="96">SUM(E140,E143,E146,E149)</f>
        <v>92</v>
      </c>
      <c r="F153" s="50">
        <f t="shared" si="96"/>
        <v>77</v>
      </c>
      <c r="G153" s="51">
        <f t="shared" si="81"/>
        <v>0.83695652173913049</v>
      </c>
      <c r="H153" s="56">
        <f t="shared" si="96"/>
        <v>34</v>
      </c>
      <c r="I153" s="51">
        <f t="shared" si="88"/>
        <v>0.44155844155844154</v>
      </c>
      <c r="J153" s="50">
        <f t="shared" si="96"/>
        <v>43</v>
      </c>
      <c r="K153" s="51">
        <f t="shared" si="83"/>
        <v>0.55844155844155841</v>
      </c>
      <c r="L153" s="50">
        <f t="shared" si="96"/>
        <v>1</v>
      </c>
      <c r="M153" s="51">
        <f t="shared" si="84"/>
        <v>1.0869565217391304E-2</v>
      </c>
      <c r="N153" s="50"/>
      <c r="O153" s="51"/>
      <c r="P153" s="50"/>
      <c r="Q153" s="50"/>
      <c r="R153" s="50">
        <f t="shared" si="96"/>
        <v>53</v>
      </c>
      <c r="S153" s="51">
        <f>R153/E153</f>
        <v>0.57608695652173914</v>
      </c>
      <c r="T153" s="50"/>
      <c r="U153" s="50"/>
      <c r="V153" s="50">
        <f t="shared" si="96"/>
        <v>1</v>
      </c>
      <c r="W153" s="51">
        <f t="shared" si="85"/>
        <v>1.0869565217391304E-2</v>
      </c>
      <c r="X153" s="50">
        <f t="shared" si="96"/>
        <v>1</v>
      </c>
      <c r="Y153" s="51">
        <f t="shared" si="86"/>
        <v>1.0869565217391304E-2</v>
      </c>
      <c r="Z153" s="50">
        <f t="shared" si="96"/>
        <v>2</v>
      </c>
      <c r="AA153" s="51">
        <f t="shared" si="87"/>
        <v>2.1739130434782608E-2</v>
      </c>
    </row>
    <row r="154" spans="1:27" x14ac:dyDescent="0.25">
      <c r="A154" s="95"/>
      <c r="B154" s="142"/>
      <c r="C154" s="139"/>
      <c r="D154" s="60" t="s">
        <v>73</v>
      </c>
      <c r="E154" s="50">
        <f t="shared" ref="E154:Z154" si="97">SUM(E141,E144,E147,E150)</f>
        <v>49</v>
      </c>
      <c r="F154" s="50">
        <f t="shared" si="97"/>
        <v>43</v>
      </c>
      <c r="G154" s="51">
        <f t="shared" si="81"/>
        <v>0.87755102040816324</v>
      </c>
      <c r="H154" s="56">
        <f t="shared" si="97"/>
        <v>13</v>
      </c>
      <c r="I154" s="51">
        <f t="shared" si="88"/>
        <v>0.30232558139534882</v>
      </c>
      <c r="J154" s="50">
        <f t="shared" si="97"/>
        <v>30</v>
      </c>
      <c r="K154" s="51">
        <f t="shared" si="83"/>
        <v>0.69767441860465118</v>
      </c>
      <c r="L154" s="50">
        <f t="shared" si="97"/>
        <v>2</v>
      </c>
      <c r="M154" s="51">
        <f t="shared" si="84"/>
        <v>4.0816326530612242E-2</v>
      </c>
      <c r="N154" s="50"/>
      <c r="O154" s="51"/>
      <c r="P154" s="50"/>
      <c r="Q154" s="50"/>
      <c r="R154" s="50"/>
      <c r="S154" s="50"/>
      <c r="T154" s="50">
        <f t="shared" si="97"/>
        <v>13</v>
      </c>
      <c r="U154" s="51">
        <f>T154/E154</f>
        <v>0.26530612244897961</v>
      </c>
      <c r="V154" s="50">
        <f t="shared" si="97"/>
        <v>3</v>
      </c>
      <c r="W154" s="51">
        <f t="shared" si="85"/>
        <v>6.1224489795918366E-2</v>
      </c>
      <c r="X154" s="50">
        <f t="shared" si="97"/>
        <v>0</v>
      </c>
      <c r="Y154" s="51">
        <f t="shared" si="86"/>
        <v>0</v>
      </c>
      <c r="Z154" s="50">
        <f t="shared" si="97"/>
        <v>0</v>
      </c>
      <c r="AA154" s="51">
        <f t="shared" si="87"/>
        <v>0</v>
      </c>
    </row>
    <row r="155" spans="1:27" x14ac:dyDescent="0.25">
      <c r="A155" s="95"/>
      <c r="B155" s="143"/>
      <c r="C155" s="140"/>
      <c r="D155" s="60" t="s">
        <v>74</v>
      </c>
      <c r="E155" s="50">
        <f>SUM(E151)</f>
        <v>24</v>
      </c>
      <c r="F155" s="50">
        <f>SUM(F151)</f>
        <v>17</v>
      </c>
      <c r="G155" s="51">
        <f t="shared" si="81"/>
        <v>0.70833333333333337</v>
      </c>
      <c r="H155" s="56">
        <f>SUM(H151)</f>
        <v>10</v>
      </c>
      <c r="I155" s="51">
        <f t="shared" si="88"/>
        <v>0.58823529411764708</v>
      </c>
      <c r="J155" s="50">
        <f>SUM(J151)</f>
        <v>7</v>
      </c>
      <c r="K155" s="51">
        <f t="shared" si="83"/>
        <v>0.41176470588235292</v>
      </c>
      <c r="L155" s="50">
        <f>SUM(L151)</f>
        <v>2</v>
      </c>
      <c r="M155" s="51">
        <f t="shared" si="84"/>
        <v>8.3333333333333329E-2</v>
      </c>
      <c r="N155" s="50"/>
      <c r="O155" s="51"/>
      <c r="P155" s="50"/>
      <c r="Q155" s="50"/>
      <c r="R155" s="50"/>
      <c r="S155" s="50"/>
      <c r="T155" s="50">
        <f>SUM(T151)</f>
        <v>1</v>
      </c>
      <c r="U155" s="51">
        <f>T155/E155</f>
        <v>4.1666666666666664E-2</v>
      </c>
      <c r="V155" s="50">
        <f>SUM(V151)</f>
        <v>1</v>
      </c>
      <c r="W155" s="51">
        <f t="shared" si="85"/>
        <v>4.1666666666666664E-2</v>
      </c>
      <c r="X155" s="50">
        <f>SUM(X151)</f>
        <v>2</v>
      </c>
      <c r="Y155" s="51">
        <f t="shared" si="86"/>
        <v>8.3333333333333329E-2</v>
      </c>
      <c r="Z155" s="50">
        <f>SUM(Z151)</f>
        <v>1</v>
      </c>
      <c r="AA155" s="51">
        <f t="shared" si="87"/>
        <v>4.1666666666666664E-2</v>
      </c>
    </row>
    <row r="156" spans="1:27" x14ac:dyDescent="0.25">
      <c r="A156" s="102" t="s">
        <v>65</v>
      </c>
      <c r="B156" s="99" t="s">
        <v>126</v>
      </c>
      <c r="C156" s="103" t="s">
        <v>7</v>
      </c>
      <c r="D156" s="3" t="s">
        <v>78</v>
      </c>
      <c r="E156" s="9">
        <f>E157+E158</f>
        <v>97</v>
      </c>
      <c r="F156" s="9">
        <f>F157+F158</f>
        <v>85</v>
      </c>
      <c r="G156" s="10">
        <f t="shared" si="81"/>
        <v>0.87628865979381443</v>
      </c>
      <c r="H156" s="22">
        <f>H157+H158</f>
        <v>26</v>
      </c>
      <c r="I156" s="10">
        <f t="shared" si="88"/>
        <v>0.30588235294117649</v>
      </c>
      <c r="J156" s="9">
        <f>SUM(J157,J158)</f>
        <v>59</v>
      </c>
      <c r="K156" s="10">
        <f t="shared" si="83"/>
        <v>0.69411764705882351</v>
      </c>
      <c r="L156" s="9">
        <f>SUM(L157,L158)</f>
        <v>2</v>
      </c>
      <c r="M156" s="10">
        <f t="shared" si="84"/>
        <v>2.0618556701030927E-2</v>
      </c>
      <c r="N156" s="9"/>
      <c r="O156" s="10"/>
      <c r="P156" s="9"/>
      <c r="Q156" s="9"/>
      <c r="R156" s="9"/>
      <c r="S156" s="10"/>
      <c r="T156" s="9"/>
      <c r="U156" s="10"/>
      <c r="V156" s="9">
        <f t="shared" ref="V156:Z156" si="98">SUM(V157,V157)</f>
        <v>0</v>
      </c>
      <c r="W156" s="10">
        <f t="shared" si="85"/>
        <v>0</v>
      </c>
      <c r="X156" s="9">
        <f t="shared" si="98"/>
        <v>0</v>
      </c>
      <c r="Y156" s="10">
        <f t="shared" si="86"/>
        <v>0</v>
      </c>
      <c r="Z156" s="9">
        <f t="shared" si="98"/>
        <v>0</v>
      </c>
      <c r="AA156" s="10">
        <f t="shared" si="87"/>
        <v>0</v>
      </c>
    </row>
    <row r="157" spans="1:27" x14ac:dyDescent="0.25">
      <c r="A157" s="102"/>
      <c r="B157" s="100"/>
      <c r="C157" s="104"/>
      <c r="D157" s="3" t="s">
        <v>72</v>
      </c>
      <c r="E157" s="9">
        <v>51</v>
      </c>
      <c r="F157" s="9">
        <v>41</v>
      </c>
      <c r="G157" s="10">
        <f t="shared" si="81"/>
        <v>0.80392156862745101</v>
      </c>
      <c r="H157" s="22">
        <f t="shared" si="82"/>
        <v>14</v>
      </c>
      <c r="I157" s="10">
        <f t="shared" si="88"/>
        <v>0.34146341463414637</v>
      </c>
      <c r="J157" s="9">
        <v>27</v>
      </c>
      <c r="K157" s="10">
        <f t="shared" si="83"/>
        <v>0.65853658536585369</v>
      </c>
      <c r="L157" s="9">
        <v>2</v>
      </c>
      <c r="M157" s="10">
        <f t="shared" si="84"/>
        <v>3.9215686274509803E-2</v>
      </c>
      <c r="N157" s="9"/>
      <c r="O157" s="10"/>
      <c r="P157" s="9"/>
      <c r="Q157" s="9"/>
      <c r="R157" s="9">
        <v>43</v>
      </c>
      <c r="S157" s="10">
        <f>R157/E157</f>
        <v>0.84313725490196079</v>
      </c>
      <c r="T157" s="9"/>
      <c r="U157" s="9"/>
      <c r="V157" s="9">
        <v>0</v>
      </c>
      <c r="W157" s="10">
        <f t="shared" si="85"/>
        <v>0</v>
      </c>
      <c r="X157" s="9">
        <v>0</v>
      </c>
      <c r="Y157" s="10">
        <f t="shared" si="86"/>
        <v>0</v>
      </c>
      <c r="Z157" s="9">
        <v>0</v>
      </c>
      <c r="AA157" s="10">
        <f t="shared" si="87"/>
        <v>0</v>
      </c>
    </row>
    <row r="158" spans="1:27" x14ac:dyDescent="0.25">
      <c r="A158" s="102"/>
      <c r="B158" s="100"/>
      <c r="C158" s="105"/>
      <c r="D158" s="3" t="s">
        <v>73</v>
      </c>
      <c r="E158" s="9">
        <v>46</v>
      </c>
      <c r="F158" s="9">
        <v>44</v>
      </c>
      <c r="G158" s="10">
        <f t="shared" si="81"/>
        <v>0.95652173913043481</v>
      </c>
      <c r="H158" s="22">
        <f t="shared" si="82"/>
        <v>12</v>
      </c>
      <c r="I158" s="10">
        <f t="shared" si="88"/>
        <v>0.27272727272727271</v>
      </c>
      <c r="J158" s="9">
        <v>32</v>
      </c>
      <c r="K158" s="10">
        <f t="shared" si="83"/>
        <v>0.72727272727272729</v>
      </c>
      <c r="L158" s="9">
        <v>0</v>
      </c>
      <c r="M158" s="10">
        <f t="shared" si="84"/>
        <v>0</v>
      </c>
      <c r="N158" s="9"/>
      <c r="O158" s="10"/>
      <c r="P158" s="9"/>
      <c r="Q158" s="9"/>
      <c r="R158" s="9"/>
      <c r="S158" s="9"/>
      <c r="T158" s="9">
        <v>20</v>
      </c>
      <c r="U158" s="10">
        <f>T158/E158</f>
        <v>0.43478260869565216</v>
      </c>
      <c r="V158" s="9">
        <v>1</v>
      </c>
      <c r="W158" s="10">
        <f t="shared" si="85"/>
        <v>2.1739130434782608E-2</v>
      </c>
      <c r="X158" s="9">
        <v>0</v>
      </c>
      <c r="Y158" s="10">
        <f t="shared" si="86"/>
        <v>0</v>
      </c>
      <c r="Z158" s="9">
        <v>1</v>
      </c>
      <c r="AA158" s="10">
        <f t="shared" si="87"/>
        <v>2.1739130434782608E-2</v>
      </c>
    </row>
    <row r="159" spans="1:27" ht="47.25" x14ac:dyDescent="0.25">
      <c r="A159" s="102"/>
      <c r="B159" s="100"/>
      <c r="C159" s="28" t="s">
        <v>79</v>
      </c>
      <c r="D159" s="3" t="s">
        <v>108</v>
      </c>
      <c r="E159" s="9">
        <v>33</v>
      </c>
      <c r="F159" s="9">
        <v>29</v>
      </c>
      <c r="G159" s="10">
        <f t="shared" si="81"/>
        <v>0.87878787878787878</v>
      </c>
      <c r="H159" s="22">
        <f t="shared" si="82"/>
        <v>2</v>
      </c>
      <c r="I159" s="10">
        <f t="shared" si="88"/>
        <v>6.8965517241379309E-2</v>
      </c>
      <c r="J159" s="9">
        <v>27</v>
      </c>
      <c r="K159" s="10">
        <f t="shared" si="83"/>
        <v>0.93103448275862066</v>
      </c>
      <c r="L159" s="9">
        <v>0</v>
      </c>
      <c r="M159" s="10">
        <f t="shared" si="84"/>
        <v>0</v>
      </c>
      <c r="N159" s="9"/>
      <c r="O159" s="10"/>
      <c r="P159" s="9"/>
      <c r="Q159" s="9"/>
      <c r="R159" s="9"/>
      <c r="S159" s="9"/>
      <c r="T159" s="9">
        <v>12</v>
      </c>
      <c r="U159" s="10">
        <f>T159/E159</f>
        <v>0.36363636363636365</v>
      </c>
      <c r="V159" s="9">
        <v>0</v>
      </c>
      <c r="W159" s="10">
        <f t="shared" si="85"/>
        <v>0</v>
      </c>
      <c r="X159" s="9">
        <v>0</v>
      </c>
      <c r="Y159" s="10">
        <f t="shared" si="86"/>
        <v>0</v>
      </c>
      <c r="Z159" s="9">
        <v>0</v>
      </c>
      <c r="AA159" s="10">
        <f t="shared" si="87"/>
        <v>0</v>
      </c>
    </row>
    <row r="160" spans="1:27" ht="28.5" x14ac:dyDescent="0.25">
      <c r="A160" s="102"/>
      <c r="B160" s="100"/>
      <c r="C160" s="96" t="s">
        <v>133</v>
      </c>
      <c r="D160" s="26" t="s">
        <v>163</v>
      </c>
      <c r="E160" s="43">
        <f>E161+E162+E163</f>
        <v>130</v>
      </c>
      <c r="F160" s="43">
        <f>F161+F162+F163</f>
        <v>114</v>
      </c>
      <c r="G160" s="44">
        <f t="shared" si="81"/>
        <v>0.87692307692307692</v>
      </c>
      <c r="H160" s="45">
        <f>H161+H162+H163</f>
        <v>28</v>
      </c>
      <c r="I160" s="44">
        <f t="shared" si="88"/>
        <v>0.24561403508771928</v>
      </c>
      <c r="J160" s="43">
        <f>J161+J162+J163</f>
        <v>86</v>
      </c>
      <c r="K160" s="44">
        <f t="shared" si="83"/>
        <v>0.75438596491228072</v>
      </c>
      <c r="L160" s="43">
        <f>L161+L162+L163</f>
        <v>2</v>
      </c>
      <c r="M160" s="44">
        <f t="shared" si="84"/>
        <v>1.5384615384615385E-2</v>
      </c>
      <c r="N160" s="43">
        <f>R160+T160</f>
        <v>75</v>
      </c>
      <c r="O160" s="44">
        <f>N160/E160</f>
        <v>0.57692307692307687</v>
      </c>
      <c r="P160" s="43"/>
      <c r="Q160" s="43"/>
      <c r="R160" s="43">
        <v>43</v>
      </c>
      <c r="S160" s="44">
        <f>R160/N160</f>
        <v>0.57333333333333336</v>
      </c>
      <c r="T160" s="43">
        <f>T162+T163</f>
        <v>32</v>
      </c>
      <c r="U160" s="44">
        <f>T160/N160</f>
        <v>0.42666666666666669</v>
      </c>
      <c r="V160" s="43">
        <f>V161+V162+V163</f>
        <v>1</v>
      </c>
      <c r="W160" s="44">
        <f t="shared" si="85"/>
        <v>7.6923076923076927E-3</v>
      </c>
      <c r="X160" s="43">
        <f>X161+X162+X163</f>
        <v>0</v>
      </c>
      <c r="Y160" s="44">
        <f t="shared" si="86"/>
        <v>0</v>
      </c>
      <c r="Z160" s="43">
        <f>Z161+Z162+Z163</f>
        <v>1</v>
      </c>
      <c r="AA160" s="44">
        <f t="shared" si="87"/>
        <v>7.6923076923076927E-3</v>
      </c>
    </row>
    <row r="161" spans="1:27" x14ac:dyDescent="0.25">
      <c r="A161" s="102"/>
      <c r="B161" s="100"/>
      <c r="C161" s="97"/>
      <c r="D161" s="3" t="s">
        <v>72</v>
      </c>
      <c r="E161" s="9">
        <f t="shared" ref="E161:L163" si="99">SUM(E157)</f>
        <v>51</v>
      </c>
      <c r="F161" s="9">
        <f t="shared" si="99"/>
        <v>41</v>
      </c>
      <c r="G161" s="10">
        <f t="shared" si="81"/>
        <v>0.80392156862745101</v>
      </c>
      <c r="H161" s="22">
        <f t="shared" si="99"/>
        <v>14</v>
      </c>
      <c r="I161" s="10">
        <f t="shared" si="88"/>
        <v>0.34146341463414637</v>
      </c>
      <c r="J161" s="9">
        <f t="shared" si="99"/>
        <v>27</v>
      </c>
      <c r="K161" s="10">
        <f t="shared" si="83"/>
        <v>0.65853658536585369</v>
      </c>
      <c r="L161" s="9">
        <f t="shared" si="99"/>
        <v>2</v>
      </c>
      <c r="M161" s="10">
        <f t="shared" si="84"/>
        <v>3.9215686274509803E-2</v>
      </c>
      <c r="N161" s="9"/>
      <c r="O161" s="10"/>
      <c r="P161" s="9"/>
      <c r="Q161" s="9"/>
      <c r="R161" s="9">
        <f t="shared" ref="R161" si="100">SUM(R157)</f>
        <v>43</v>
      </c>
      <c r="S161" s="10">
        <f>R161/E161</f>
        <v>0.84313725490196079</v>
      </c>
      <c r="T161" s="9"/>
      <c r="U161" s="9"/>
      <c r="V161" s="9">
        <f t="shared" ref="V161:V163" si="101">SUM(V157)</f>
        <v>0</v>
      </c>
      <c r="W161" s="10">
        <f t="shared" si="85"/>
        <v>0</v>
      </c>
      <c r="X161" s="9">
        <f t="shared" ref="X161:X163" si="102">SUM(X157)</f>
        <v>0</v>
      </c>
      <c r="Y161" s="10">
        <f t="shared" si="86"/>
        <v>0</v>
      </c>
      <c r="Z161" s="9">
        <f t="shared" ref="Z161:Z163" si="103">SUM(Z157)</f>
        <v>0</v>
      </c>
      <c r="AA161" s="10">
        <f t="shared" si="87"/>
        <v>0</v>
      </c>
    </row>
    <row r="162" spans="1:27" x14ac:dyDescent="0.25">
      <c r="A162" s="102"/>
      <c r="B162" s="100"/>
      <c r="C162" s="97"/>
      <c r="D162" s="3" t="s">
        <v>73</v>
      </c>
      <c r="E162" s="9">
        <f t="shared" si="99"/>
        <v>46</v>
      </c>
      <c r="F162" s="9">
        <f t="shared" si="99"/>
        <v>44</v>
      </c>
      <c r="G162" s="10">
        <f t="shared" si="81"/>
        <v>0.95652173913043481</v>
      </c>
      <c r="H162" s="22">
        <f t="shared" si="99"/>
        <v>12</v>
      </c>
      <c r="I162" s="10">
        <f t="shared" si="88"/>
        <v>0.27272727272727271</v>
      </c>
      <c r="J162" s="9">
        <f t="shared" si="99"/>
        <v>32</v>
      </c>
      <c r="K162" s="10">
        <f t="shared" si="83"/>
        <v>0.72727272727272729</v>
      </c>
      <c r="L162" s="9">
        <f t="shared" ref="L162:L163" si="104">SUM(L158)</f>
        <v>0</v>
      </c>
      <c r="M162" s="10">
        <f t="shared" si="84"/>
        <v>0</v>
      </c>
      <c r="N162" s="9"/>
      <c r="O162" s="10"/>
      <c r="P162" s="9"/>
      <c r="Q162" s="9"/>
      <c r="R162" s="9"/>
      <c r="S162" s="9"/>
      <c r="T162" s="9">
        <f t="shared" ref="T162:T163" si="105">SUM(T158)</f>
        <v>20</v>
      </c>
      <c r="U162" s="10">
        <f>T162/E162</f>
        <v>0.43478260869565216</v>
      </c>
      <c r="V162" s="9">
        <f t="shared" si="101"/>
        <v>1</v>
      </c>
      <c r="W162" s="10">
        <f t="shared" si="85"/>
        <v>2.1739130434782608E-2</v>
      </c>
      <c r="X162" s="9">
        <f t="shared" si="102"/>
        <v>0</v>
      </c>
      <c r="Y162" s="10">
        <f t="shared" si="86"/>
        <v>0</v>
      </c>
      <c r="Z162" s="9">
        <f t="shared" si="103"/>
        <v>1</v>
      </c>
      <c r="AA162" s="10">
        <f t="shared" si="87"/>
        <v>2.1739130434782608E-2</v>
      </c>
    </row>
    <row r="163" spans="1:27" x14ac:dyDescent="0.25">
      <c r="A163" s="102"/>
      <c r="B163" s="101"/>
      <c r="C163" s="98"/>
      <c r="D163" s="3" t="s">
        <v>74</v>
      </c>
      <c r="E163" s="9">
        <f t="shared" si="99"/>
        <v>33</v>
      </c>
      <c r="F163" s="9">
        <f t="shared" si="99"/>
        <v>29</v>
      </c>
      <c r="G163" s="10">
        <f t="shared" si="81"/>
        <v>0.87878787878787878</v>
      </c>
      <c r="H163" s="22">
        <f t="shared" si="99"/>
        <v>2</v>
      </c>
      <c r="I163" s="10">
        <f t="shared" si="88"/>
        <v>6.8965517241379309E-2</v>
      </c>
      <c r="J163" s="9">
        <f t="shared" si="99"/>
        <v>27</v>
      </c>
      <c r="K163" s="10">
        <f t="shared" si="83"/>
        <v>0.93103448275862066</v>
      </c>
      <c r="L163" s="9">
        <f t="shared" si="104"/>
        <v>0</v>
      </c>
      <c r="M163" s="10">
        <f t="shared" si="84"/>
        <v>0</v>
      </c>
      <c r="N163" s="9"/>
      <c r="O163" s="10"/>
      <c r="P163" s="9"/>
      <c r="Q163" s="9"/>
      <c r="R163" s="9"/>
      <c r="S163" s="9"/>
      <c r="T163" s="9">
        <f t="shared" si="105"/>
        <v>12</v>
      </c>
      <c r="U163" s="10">
        <f>T163/E163</f>
        <v>0.36363636363636365</v>
      </c>
      <c r="V163" s="9">
        <f t="shared" si="101"/>
        <v>0</v>
      </c>
      <c r="W163" s="10">
        <f t="shared" si="85"/>
        <v>0</v>
      </c>
      <c r="X163" s="9">
        <f t="shared" si="102"/>
        <v>0</v>
      </c>
      <c r="Y163" s="10">
        <f t="shared" si="86"/>
        <v>0</v>
      </c>
      <c r="Z163" s="9">
        <f t="shared" si="103"/>
        <v>0</v>
      </c>
      <c r="AA163" s="10">
        <f t="shared" si="87"/>
        <v>0</v>
      </c>
    </row>
    <row r="164" spans="1:27" x14ac:dyDescent="0.25">
      <c r="A164" s="95" t="s">
        <v>66</v>
      </c>
      <c r="B164" s="134" t="s">
        <v>127</v>
      </c>
      <c r="C164" s="106" t="s">
        <v>19</v>
      </c>
      <c r="D164" s="66" t="s">
        <v>78</v>
      </c>
      <c r="E164" s="50">
        <f>E165+E166</f>
        <v>197</v>
      </c>
      <c r="F164" s="50">
        <f t="shared" ref="F164:Z164" si="106">SUM(F165,F166)</f>
        <v>154</v>
      </c>
      <c r="G164" s="51">
        <f t="shared" si="81"/>
        <v>0.78172588832487311</v>
      </c>
      <c r="H164" s="50">
        <f t="shared" si="106"/>
        <v>73</v>
      </c>
      <c r="I164" s="51">
        <f t="shared" si="88"/>
        <v>0.47402597402597402</v>
      </c>
      <c r="J164" s="50">
        <f>J165+J166</f>
        <v>81</v>
      </c>
      <c r="K164" s="51">
        <f t="shared" si="83"/>
        <v>0.52597402597402598</v>
      </c>
      <c r="L164" s="50">
        <f>L165+L166</f>
        <v>1</v>
      </c>
      <c r="M164" s="51">
        <f t="shared" si="84"/>
        <v>5.076142131979695E-3</v>
      </c>
      <c r="N164" s="50"/>
      <c r="O164" s="51"/>
      <c r="P164" s="50"/>
      <c r="Q164" s="50"/>
      <c r="R164" s="50"/>
      <c r="S164" s="51"/>
      <c r="T164" s="50"/>
      <c r="U164" s="51"/>
      <c r="V164" s="50">
        <f t="shared" si="106"/>
        <v>2</v>
      </c>
      <c r="W164" s="51">
        <f t="shared" si="85"/>
        <v>1.015228426395939E-2</v>
      </c>
      <c r="X164" s="50">
        <f t="shared" si="106"/>
        <v>7</v>
      </c>
      <c r="Y164" s="51">
        <f t="shared" si="86"/>
        <v>3.553299492385787E-2</v>
      </c>
      <c r="Z164" s="50">
        <f t="shared" si="106"/>
        <v>2</v>
      </c>
      <c r="AA164" s="51">
        <f t="shared" si="87"/>
        <v>1.015228426395939E-2</v>
      </c>
    </row>
    <row r="165" spans="1:27" x14ac:dyDescent="0.25">
      <c r="A165" s="95"/>
      <c r="B165" s="134"/>
      <c r="C165" s="107"/>
      <c r="D165" s="60" t="s">
        <v>72</v>
      </c>
      <c r="E165" s="50">
        <v>159</v>
      </c>
      <c r="F165" s="50">
        <v>123</v>
      </c>
      <c r="G165" s="51">
        <f t="shared" si="81"/>
        <v>0.77358490566037741</v>
      </c>
      <c r="H165" s="50">
        <f t="shared" ref="H165:H188" si="107">F165-J165</f>
        <v>67</v>
      </c>
      <c r="I165" s="51">
        <f t="shared" si="88"/>
        <v>0.54471544715447151</v>
      </c>
      <c r="J165" s="50">
        <v>56</v>
      </c>
      <c r="K165" s="51">
        <f t="shared" si="83"/>
        <v>0.45528455284552843</v>
      </c>
      <c r="L165" s="50">
        <v>1</v>
      </c>
      <c r="M165" s="51">
        <f t="shared" si="84"/>
        <v>6.2893081761006293E-3</v>
      </c>
      <c r="N165" s="50"/>
      <c r="O165" s="51"/>
      <c r="P165" s="50"/>
      <c r="Q165" s="50"/>
      <c r="R165" s="50">
        <v>131</v>
      </c>
      <c r="S165" s="51">
        <f>R165/E165</f>
        <v>0.82389937106918243</v>
      </c>
      <c r="T165" s="50"/>
      <c r="U165" s="50"/>
      <c r="V165" s="50">
        <v>1</v>
      </c>
      <c r="W165" s="51">
        <f t="shared" si="85"/>
        <v>6.2893081761006293E-3</v>
      </c>
      <c r="X165" s="50">
        <v>5</v>
      </c>
      <c r="Y165" s="51">
        <f t="shared" si="86"/>
        <v>3.1446540880503145E-2</v>
      </c>
      <c r="Z165" s="50">
        <v>1</v>
      </c>
      <c r="AA165" s="51">
        <f t="shared" si="87"/>
        <v>6.2893081761006293E-3</v>
      </c>
    </row>
    <row r="166" spans="1:27" x14ac:dyDescent="0.25">
      <c r="A166" s="95"/>
      <c r="B166" s="134"/>
      <c r="C166" s="108"/>
      <c r="D166" s="60" t="s">
        <v>73</v>
      </c>
      <c r="E166" s="50">
        <v>38</v>
      </c>
      <c r="F166" s="50">
        <v>31</v>
      </c>
      <c r="G166" s="51">
        <f t="shared" si="81"/>
        <v>0.81578947368421051</v>
      </c>
      <c r="H166" s="50">
        <f t="shared" si="107"/>
        <v>6</v>
      </c>
      <c r="I166" s="51">
        <f t="shared" si="88"/>
        <v>0.19354838709677419</v>
      </c>
      <c r="J166" s="50">
        <v>25</v>
      </c>
      <c r="K166" s="51">
        <f t="shared" si="83"/>
        <v>0.80645161290322576</v>
      </c>
      <c r="L166" s="50">
        <v>0</v>
      </c>
      <c r="M166" s="51">
        <f t="shared" si="84"/>
        <v>0</v>
      </c>
      <c r="N166" s="50"/>
      <c r="O166" s="51"/>
      <c r="P166" s="50"/>
      <c r="Q166" s="50"/>
      <c r="R166" s="50"/>
      <c r="S166" s="50"/>
      <c r="T166" s="50">
        <v>9</v>
      </c>
      <c r="U166" s="51">
        <f>T166/E166</f>
        <v>0.23684210526315788</v>
      </c>
      <c r="V166" s="50">
        <v>1</v>
      </c>
      <c r="W166" s="51">
        <f t="shared" si="85"/>
        <v>2.6315789473684209E-2</v>
      </c>
      <c r="X166" s="50">
        <v>2</v>
      </c>
      <c r="Y166" s="51">
        <f t="shared" si="86"/>
        <v>5.2631578947368418E-2</v>
      </c>
      <c r="Z166" s="50">
        <v>1</v>
      </c>
      <c r="AA166" s="51">
        <f t="shared" si="87"/>
        <v>2.6315789473684209E-2</v>
      </c>
    </row>
    <row r="167" spans="1:27" ht="31.5" x14ac:dyDescent="0.25">
      <c r="A167" s="95"/>
      <c r="B167" s="134"/>
      <c r="C167" s="65" t="s">
        <v>20</v>
      </c>
      <c r="D167" s="60" t="s">
        <v>106</v>
      </c>
      <c r="E167" s="50">
        <v>11</v>
      </c>
      <c r="F167" s="50">
        <v>7</v>
      </c>
      <c r="G167" s="51">
        <f t="shared" si="81"/>
        <v>0.63636363636363635</v>
      </c>
      <c r="H167" s="50">
        <f t="shared" si="107"/>
        <v>2</v>
      </c>
      <c r="I167" s="51">
        <f t="shared" si="88"/>
        <v>0.2857142857142857</v>
      </c>
      <c r="J167" s="50">
        <v>5</v>
      </c>
      <c r="K167" s="51">
        <f t="shared" si="83"/>
        <v>0.7142857142857143</v>
      </c>
      <c r="L167" s="50">
        <v>1</v>
      </c>
      <c r="M167" s="51">
        <f t="shared" si="84"/>
        <v>9.0909090909090912E-2</v>
      </c>
      <c r="N167" s="50"/>
      <c r="O167" s="51"/>
      <c r="P167" s="50"/>
      <c r="Q167" s="50"/>
      <c r="R167" s="50">
        <v>9</v>
      </c>
      <c r="S167" s="51">
        <f>R167/E167</f>
        <v>0.81818181818181823</v>
      </c>
      <c r="T167" s="50"/>
      <c r="U167" s="50"/>
      <c r="V167" s="50">
        <v>0</v>
      </c>
      <c r="W167" s="51">
        <f t="shared" si="85"/>
        <v>0</v>
      </c>
      <c r="X167" s="50">
        <v>0</v>
      </c>
      <c r="Y167" s="51">
        <f t="shared" si="86"/>
        <v>0</v>
      </c>
      <c r="Z167" s="50">
        <v>0</v>
      </c>
      <c r="AA167" s="51">
        <f t="shared" si="87"/>
        <v>0</v>
      </c>
    </row>
    <row r="168" spans="1:27" ht="30" x14ac:dyDescent="0.25">
      <c r="A168" s="95"/>
      <c r="B168" s="134"/>
      <c r="C168" s="67" t="s">
        <v>21</v>
      </c>
      <c r="D168" s="60" t="s">
        <v>108</v>
      </c>
      <c r="E168" s="50">
        <v>55</v>
      </c>
      <c r="F168" s="50">
        <v>41</v>
      </c>
      <c r="G168" s="51">
        <f t="shared" si="81"/>
        <v>0.74545454545454548</v>
      </c>
      <c r="H168" s="50">
        <f t="shared" si="107"/>
        <v>20</v>
      </c>
      <c r="I168" s="51">
        <f t="shared" si="88"/>
        <v>0.48780487804878048</v>
      </c>
      <c r="J168" s="50">
        <v>21</v>
      </c>
      <c r="K168" s="51">
        <f t="shared" si="83"/>
        <v>0.51219512195121952</v>
      </c>
      <c r="L168" s="50">
        <v>0</v>
      </c>
      <c r="M168" s="51">
        <f t="shared" si="84"/>
        <v>0</v>
      </c>
      <c r="N168" s="50"/>
      <c r="O168" s="51"/>
      <c r="P168" s="50"/>
      <c r="Q168" s="50"/>
      <c r="R168" s="50">
        <v>7</v>
      </c>
      <c r="S168" s="51">
        <f>R168/E168</f>
        <v>0.12727272727272726</v>
      </c>
      <c r="T168" s="50">
        <v>5</v>
      </c>
      <c r="U168" s="51">
        <f>T168/E168</f>
        <v>9.0909090909090912E-2</v>
      </c>
      <c r="V168" s="50">
        <v>2</v>
      </c>
      <c r="W168" s="51">
        <f t="shared" si="85"/>
        <v>3.6363636363636362E-2</v>
      </c>
      <c r="X168" s="50">
        <v>0</v>
      </c>
      <c r="Y168" s="51">
        <f t="shared" si="86"/>
        <v>0</v>
      </c>
      <c r="Z168" s="50">
        <v>2</v>
      </c>
      <c r="AA168" s="51">
        <f t="shared" si="87"/>
        <v>3.6363636363636362E-2</v>
      </c>
    </row>
    <row r="169" spans="1:27" ht="47.25" x14ac:dyDescent="0.25">
      <c r="A169" s="95"/>
      <c r="B169" s="134"/>
      <c r="C169" s="65" t="s">
        <v>48</v>
      </c>
      <c r="D169" s="154" t="s">
        <v>75</v>
      </c>
      <c r="E169" s="50">
        <v>43</v>
      </c>
      <c r="F169" s="50">
        <v>40</v>
      </c>
      <c r="G169" s="51">
        <f t="shared" si="81"/>
        <v>0.93023255813953487</v>
      </c>
      <c r="H169" s="50">
        <f t="shared" si="107"/>
        <v>26</v>
      </c>
      <c r="I169" s="51">
        <f t="shared" si="88"/>
        <v>0.65</v>
      </c>
      <c r="J169" s="50">
        <v>14</v>
      </c>
      <c r="K169" s="51">
        <f t="shared" si="83"/>
        <v>0.35</v>
      </c>
      <c r="L169" s="50">
        <v>3</v>
      </c>
      <c r="M169" s="51">
        <f t="shared" si="84"/>
        <v>6.9767441860465115E-2</v>
      </c>
      <c r="N169" s="50"/>
      <c r="O169" s="51"/>
      <c r="P169" s="50">
        <v>34</v>
      </c>
      <c r="Q169" s="51">
        <f>P169/E169</f>
        <v>0.79069767441860461</v>
      </c>
      <c r="R169" s="50"/>
      <c r="S169" s="50"/>
      <c r="T169" s="50"/>
      <c r="U169" s="50"/>
      <c r="V169" s="50">
        <v>3</v>
      </c>
      <c r="W169" s="51">
        <f t="shared" si="85"/>
        <v>6.9767441860465115E-2</v>
      </c>
      <c r="X169" s="50">
        <v>3</v>
      </c>
      <c r="Y169" s="51">
        <f t="shared" si="86"/>
        <v>6.9767441860465115E-2</v>
      </c>
      <c r="Z169" s="50">
        <v>0</v>
      </c>
      <c r="AA169" s="51">
        <f t="shared" si="87"/>
        <v>0</v>
      </c>
    </row>
    <row r="170" spans="1:27" ht="31.5" x14ac:dyDescent="0.25">
      <c r="A170" s="95"/>
      <c r="B170" s="134"/>
      <c r="C170" s="65" t="s">
        <v>57</v>
      </c>
      <c r="D170" s="155"/>
      <c r="E170" s="50">
        <v>46</v>
      </c>
      <c r="F170" s="50">
        <v>35</v>
      </c>
      <c r="G170" s="51">
        <f t="shared" si="81"/>
        <v>0.76086956521739135</v>
      </c>
      <c r="H170" s="50">
        <f t="shared" si="107"/>
        <v>25</v>
      </c>
      <c r="I170" s="51">
        <f t="shared" si="88"/>
        <v>0.7142857142857143</v>
      </c>
      <c r="J170" s="50">
        <v>10</v>
      </c>
      <c r="K170" s="51">
        <f t="shared" si="83"/>
        <v>0.2857142857142857</v>
      </c>
      <c r="L170" s="50">
        <v>1</v>
      </c>
      <c r="M170" s="51">
        <f t="shared" si="84"/>
        <v>2.1739130434782608E-2</v>
      </c>
      <c r="N170" s="50"/>
      <c r="O170" s="51"/>
      <c r="P170" s="50">
        <v>30</v>
      </c>
      <c r="Q170" s="51">
        <f>P170/E170</f>
        <v>0.65217391304347827</v>
      </c>
      <c r="R170" s="50"/>
      <c r="S170" s="50"/>
      <c r="T170" s="50"/>
      <c r="U170" s="50"/>
      <c r="V170" s="56">
        <v>1</v>
      </c>
      <c r="W170" s="51">
        <f t="shared" si="85"/>
        <v>2.1739130434782608E-2</v>
      </c>
      <c r="X170" s="56">
        <v>5</v>
      </c>
      <c r="Y170" s="51">
        <f t="shared" si="86"/>
        <v>0.10869565217391304</v>
      </c>
      <c r="Z170" s="56">
        <v>0</v>
      </c>
      <c r="AA170" s="51">
        <f t="shared" si="87"/>
        <v>0</v>
      </c>
    </row>
    <row r="171" spans="1:27" ht="28.5" x14ac:dyDescent="0.25">
      <c r="A171" s="95"/>
      <c r="B171" s="134"/>
      <c r="C171" s="109" t="s">
        <v>132</v>
      </c>
      <c r="D171" s="78" t="s">
        <v>164</v>
      </c>
      <c r="E171" s="70">
        <f>E172+E173+E174+E175</f>
        <v>352</v>
      </c>
      <c r="F171" s="70">
        <f>F172+F173+F174+F175</f>
        <v>277</v>
      </c>
      <c r="G171" s="71">
        <f t="shared" si="81"/>
        <v>0.78693181818181823</v>
      </c>
      <c r="H171" s="70">
        <f>H172+H173+H174+H175</f>
        <v>146</v>
      </c>
      <c r="I171" s="71">
        <f t="shared" si="88"/>
        <v>0.52707581227436828</v>
      </c>
      <c r="J171" s="70">
        <f>J172+J173+J174+J175</f>
        <v>131</v>
      </c>
      <c r="K171" s="71">
        <f t="shared" si="83"/>
        <v>0.47292418772563177</v>
      </c>
      <c r="L171" s="70">
        <f>L172+L173+L174+L175</f>
        <v>6</v>
      </c>
      <c r="M171" s="71">
        <f t="shared" si="84"/>
        <v>1.7045454545454544E-2</v>
      </c>
      <c r="N171" s="70">
        <f>P171+R171+T171</f>
        <v>225</v>
      </c>
      <c r="O171" s="71">
        <f>N171/E171</f>
        <v>0.63920454545454541</v>
      </c>
      <c r="P171" s="70">
        <v>64</v>
      </c>
      <c r="Q171" s="71">
        <f>P171/N171</f>
        <v>0.28444444444444444</v>
      </c>
      <c r="R171" s="70">
        <f>R172+R174</f>
        <v>147</v>
      </c>
      <c r="S171" s="71">
        <f>R171/N171</f>
        <v>0.65333333333333332</v>
      </c>
      <c r="T171" s="70">
        <f>T173+T174</f>
        <v>14</v>
      </c>
      <c r="U171" s="71">
        <f>T171/N171</f>
        <v>6.222222222222222E-2</v>
      </c>
      <c r="V171" s="70">
        <f>V172+V173+V174+V175</f>
        <v>8</v>
      </c>
      <c r="W171" s="71">
        <f t="shared" si="85"/>
        <v>2.2727272727272728E-2</v>
      </c>
      <c r="X171" s="70">
        <f>X172+X173+X174+X175</f>
        <v>15</v>
      </c>
      <c r="Y171" s="71">
        <f t="shared" si="86"/>
        <v>4.261363636363636E-2</v>
      </c>
      <c r="Z171" s="70">
        <f>Z172+Z173+Z174+Z175</f>
        <v>4</v>
      </c>
      <c r="AA171" s="71">
        <f t="shared" si="87"/>
        <v>1.1363636363636364E-2</v>
      </c>
    </row>
    <row r="172" spans="1:27" x14ac:dyDescent="0.25">
      <c r="A172" s="95"/>
      <c r="B172" s="134"/>
      <c r="C172" s="109"/>
      <c r="D172" s="68" t="s">
        <v>72</v>
      </c>
      <c r="E172" s="50">
        <f t="shared" ref="E172:J172" si="108">SUM(E165,E167)</f>
        <v>170</v>
      </c>
      <c r="F172" s="50">
        <f t="shared" si="108"/>
        <v>130</v>
      </c>
      <c r="G172" s="51">
        <f t="shared" si="81"/>
        <v>0.76470588235294112</v>
      </c>
      <c r="H172" s="50">
        <f t="shared" si="108"/>
        <v>69</v>
      </c>
      <c r="I172" s="51">
        <f t="shared" si="88"/>
        <v>0.53076923076923077</v>
      </c>
      <c r="J172" s="50">
        <f t="shared" si="108"/>
        <v>61</v>
      </c>
      <c r="K172" s="51">
        <f t="shared" si="83"/>
        <v>0.46923076923076923</v>
      </c>
      <c r="L172" s="50">
        <f t="shared" ref="L172" si="109">SUM(L165,L167)</f>
        <v>2</v>
      </c>
      <c r="M172" s="51">
        <f t="shared" si="84"/>
        <v>1.1764705882352941E-2</v>
      </c>
      <c r="N172" s="50"/>
      <c r="O172" s="51"/>
      <c r="P172" s="50"/>
      <c r="Q172" s="50"/>
      <c r="R172" s="50">
        <f t="shared" ref="R172" si="110">SUM(R165,R167)</f>
        <v>140</v>
      </c>
      <c r="S172" s="51">
        <f>R172/E172</f>
        <v>0.82352941176470584</v>
      </c>
      <c r="T172" s="50"/>
      <c r="U172" s="61"/>
      <c r="V172" s="61">
        <f t="shared" ref="V172" si="111">SUM(V165,V167)</f>
        <v>1</v>
      </c>
      <c r="W172" s="51">
        <f t="shared" si="85"/>
        <v>5.8823529411764705E-3</v>
      </c>
      <c r="X172" s="61">
        <f t="shared" ref="X172" si="112">SUM(X165,X167)</f>
        <v>5</v>
      </c>
      <c r="Y172" s="51">
        <f t="shared" si="86"/>
        <v>2.9411764705882353E-2</v>
      </c>
      <c r="Z172" s="61">
        <f t="shared" ref="Z172" si="113">SUM(Z165,Z167)</f>
        <v>1</v>
      </c>
      <c r="AA172" s="51">
        <f t="shared" si="87"/>
        <v>5.8823529411764705E-3</v>
      </c>
    </row>
    <row r="173" spans="1:27" x14ac:dyDescent="0.25">
      <c r="A173" s="95"/>
      <c r="B173" s="134"/>
      <c r="C173" s="109"/>
      <c r="D173" s="68" t="s">
        <v>73</v>
      </c>
      <c r="E173" s="50">
        <f t="shared" ref="E173:H173" si="114">SUM(E166)</f>
        <v>38</v>
      </c>
      <c r="F173" s="50">
        <f t="shared" si="114"/>
        <v>31</v>
      </c>
      <c r="G173" s="51">
        <f t="shared" si="81"/>
        <v>0.81578947368421051</v>
      </c>
      <c r="H173" s="50">
        <f t="shared" si="114"/>
        <v>6</v>
      </c>
      <c r="I173" s="51">
        <f t="shared" si="88"/>
        <v>0.19354838709677419</v>
      </c>
      <c r="J173" s="50">
        <f t="shared" ref="J173" si="115">SUM(J166)</f>
        <v>25</v>
      </c>
      <c r="K173" s="51">
        <f t="shared" si="83"/>
        <v>0.80645161290322576</v>
      </c>
      <c r="L173" s="50">
        <f t="shared" ref="L173" si="116">SUM(L166)</f>
        <v>0</v>
      </c>
      <c r="M173" s="51">
        <f t="shared" si="84"/>
        <v>0</v>
      </c>
      <c r="N173" s="50"/>
      <c r="O173" s="51"/>
      <c r="P173" s="50"/>
      <c r="Q173" s="50"/>
      <c r="R173" s="50"/>
      <c r="S173" s="51"/>
      <c r="T173" s="50">
        <f t="shared" ref="T173" si="117">SUM(T166)</f>
        <v>9</v>
      </c>
      <c r="U173" s="51">
        <f>T173/E173</f>
        <v>0.23684210526315788</v>
      </c>
      <c r="V173" s="50">
        <f t="shared" ref="V173" si="118">SUM(V166)</f>
        <v>1</v>
      </c>
      <c r="W173" s="51">
        <f t="shared" si="85"/>
        <v>2.6315789473684209E-2</v>
      </c>
      <c r="X173" s="50">
        <f t="shared" ref="X173" si="119">SUM(X166)</f>
        <v>2</v>
      </c>
      <c r="Y173" s="51">
        <f t="shared" si="86"/>
        <v>5.2631578947368418E-2</v>
      </c>
      <c r="Z173" s="50">
        <f t="shared" ref="Z173" si="120">SUM(Z166)</f>
        <v>1</v>
      </c>
      <c r="AA173" s="51">
        <f t="shared" si="87"/>
        <v>2.6315789473684209E-2</v>
      </c>
    </row>
    <row r="174" spans="1:27" x14ac:dyDescent="0.25">
      <c r="A174" s="95"/>
      <c r="B174" s="134"/>
      <c r="C174" s="109"/>
      <c r="D174" s="68" t="s">
        <v>74</v>
      </c>
      <c r="E174" s="50">
        <f t="shared" ref="E174:H174" si="121">SUM(E168)</f>
        <v>55</v>
      </c>
      <c r="F174" s="50">
        <f t="shared" si="121"/>
        <v>41</v>
      </c>
      <c r="G174" s="51">
        <f t="shared" si="81"/>
        <v>0.74545454545454548</v>
      </c>
      <c r="H174" s="50">
        <f t="shared" si="121"/>
        <v>20</v>
      </c>
      <c r="I174" s="51">
        <f t="shared" si="88"/>
        <v>0.48780487804878048</v>
      </c>
      <c r="J174" s="50">
        <f t="shared" ref="J174" si="122">SUM(J168)</f>
        <v>21</v>
      </c>
      <c r="K174" s="51">
        <f t="shared" si="83"/>
        <v>0.51219512195121952</v>
      </c>
      <c r="L174" s="50">
        <f t="shared" ref="L174" si="123">SUM(L168)</f>
        <v>0</v>
      </c>
      <c r="M174" s="51">
        <f t="shared" si="84"/>
        <v>0</v>
      </c>
      <c r="N174" s="50"/>
      <c r="O174" s="51"/>
      <c r="P174" s="50"/>
      <c r="Q174" s="50"/>
      <c r="R174" s="50">
        <f t="shared" ref="R174" si="124">SUM(R168)</f>
        <v>7</v>
      </c>
      <c r="S174" s="51">
        <f>R174/E174</f>
        <v>0.12727272727272726</v>
      </c>
      <c r="T174" s="50">
        <f t="shared" ref="T174" si="125">SUM(T168)</f>
        <v>5</v>
      </c>
      <c r="U174" s="51">
        <f>T174/E174</f>
        <v>9.0909090909090912E-2</v>
      </c>
      <c r="V174" s="50">
        <f t="shared" ref="V174" si="126">SUM(V168)</f>
        <v>2</v>
      </c>
      <c r="W174" s="51">
        <f t="shared" si="85"/>
        <v>3.6363636363636362E-2</v>
      </c>
      <c r="X174" s="50">
        <f t="shared" ref="X174" si="127">SUM(X168)</f>
        <v>0</v>
      </c>
      <c r="Y174" s="51">
        <f t="shared" si="86"/>
        <v>0</v>
      </c>
      <c r="Z174" s="50">
        <f t="shared" ref="Z174" si="128">SUM(Z168)</f>
        <v>2</v>
      </c>
      <c r="AA174" s="51">
        <f t="shared" si="87"/>
        <v>3.6363636363636362E-2</v>
      </c>
    </row>
    <row r="175" spans="1:27" x14ac:dyDescent="0.25">
      <c r="A175" s="95"/>
      <c r="B175" s="134"/>
      <c r="C175" s="109"/>
      <c r="D175" s="68" t="s">
        <v>46</v>
      </c>
      <c r="E175" s="50">
        <f>SUM(E169,E170)</f>
        <v>89</v>
      </c>
      <c r="F175" s="50">
        <f>SUM(F169,F170)</f>
        <v>75</v>
      </c>
      <c r="G175" s="51">
        <f t="shared" si="81"/>
        <v>0.84269662921348309</v>
      </c>
      <c r="H175" s="50">
        <f>SUM(H169,H170)</f>
        <v>51</v>
      </c>
      <c r="I175" s="51">
        <f t="shared" si="88"/>
        <v>0.68</v>
      </c>
      <c r="J175" s="50">
        <f>SUM(J169,J170)</f>
        <v>24</v>
      </c>
      <c r="K175" s="51">
        <f t="shared" si="83"/>
        <v>0.32</v>
      </c>
      <c r="L175" s="50">
        <f>SUM(L169,L170)</f>
        <v>4</v>
      </c>
      <c r="M175" s="51">
        <f t="shared" si="84"/>
        <v>4.49438202247191E-2</v>
      </c>
      <c r="N175" s="50"/>
      <c r="O175" s="51"/>
      <c r="P175" s="50">
        <f>SUM(P169,P170)</f>
        <v>64</v>
      </c>
      <c r="Q175" s="51">
        <f>P175/E175</f>
        <v>0.7191011235955056</v>
      </c>
      <c r="R175" s="50"/>
      <c r="S175" s="51"/>
      <c r="T175" s="50"/>
      <c r="U175" s="50"/>
      <c r="V175" s="50">
        <f>SUM(V169,V170)</f>
        <v>4</v>
      </c>
      <c r="W175" s="51">
        <f t="shared" si="85"/>
        <v>4.49438202247191E-2</v>
      </c>
      <c r="X175" s="50">
        <f>SUM(X169,X170)</f>
        <v>8</v>
      </c>
      <c r="Y175" s="51">
        <f t="shared" si="86"/>
        <v>8.98876404494382E-2</v>
      </c>
      <c r="Z175" s="50">
        <f>SUM(Z169,Z170)</f>
        <v>0</v>
      </c>
      <c r="AA175" s="51">
        <f t="shared" si="87"/>
        <v>0</v>
      </c>
    </row>
    <row r="176" spans="1:27" ht="30" customHeight="1" x14ac:dyDescent="0.25">
      <c r="A176" s="102" t="s">
        <v>67</v>
      </c>
      <c r="B176" s="163" t="s">
        <v>99</v>
      </c>
      <c r="C176" s="29" t="s">
        <v>13</v>
      </c>
      <c r="D176" s="3" t="s">
        <v>72</v>
      </c>
      <c r="E176" s="9">
        <v>17</v>
      </c>
      <c r="F176" s="9">
        <v>17</v>
      </c>
      <c r="G176" s="10">
        <f t="shared" si="81"/>
        <v>1</v>
      </c>
      <c r="H176" s="22">
        <f t="shared" si="107"/>
        <v>4</v>
      </c>
      <c r="I176" s="10">
        <f t="shared" si="88"/>
        <v>0.23529411764705882</v>
      </c>
      <c r="J176" s="9">
        <v>13</v>
      </c>
      <c r="K176" s="10">
        <f t="shared" si="83"/>
        <v>0.76470588235294112</v>
      </c>
      <c r="L176" s="9">
        <v>0</v>
      </c>
      <c r="M176" s="10">
        <f t="shared" si="84"/>
        <v>0</v>
      </c>
      <c r="N176" s="9"/>
      <c r="O176" s="10"/>
      <c r="P176" s="9"/>
      <c r="Q176" s="10"/>
      <c r="R176" s="9">
        <v>7</v>
      </c>
      <c r="S176" s="24">
        <f t="shared" ref="S176:S185" si="129">R176/E176</f>
        <v>0.41176470588235292</v>
      </c>
      <c r="T176" s="9"/>
      <c r="U176" s="9"/>
      <c r="V176" s="9">
        <v>0</v>
      </c>
      <c r="W176" s="10">
        <f t="shared" si="85"/>
        <v>0</v>
      </c>
      <c r="X176" s="9">
        <v>4</v>
      </c>
      <c r="Y176" s="10">
        <f t="shared" si="86"/>
        <v>0.23529411764705882</v>
      </c>
      <c r="Z176" s="9">
        <v>1</v>
      </c>
      <c r="AA176" s="10">
        <f t="shared" si="87"/>
        <v>5.8823529411764705E-2</v>
      </c>
    </row>
    <row r="177" spans="1:27" x14ac:dyDescent="0.25">
      <c r="A177" s="102"/>
      <c r="B177" s="163"/>
      <c r="C177" s="29" t="s">
        <v>16</v>
      </c>
      <c r="D177" s="3" t="s">
        <v>72</v>
      </c>
      <c r="E177" s="9">
        <v>24</v>
      </c>
      <c r="F177" s="9">
        <v>23</v>
      </c>
      <c r="G177" s="10">
        <f t="shared" si="81"/>
        <v>0.95833333333333337</v>
      </c>
      <c r="H177" s="22">
        <f t="shared" si="107"/>
        <v>3</v>
      </c>
      <c r="I177" s="10">
        <f t="shared" si="88"/>
        <v>0.13043478260869565</v>
      </c>
      <c r="J177" s="9">
        <v>20</v>
      </c>
      <c r="K177" s="10">
        <f t="shared" si="83"/>
        <v>0.86956521739130432</v>
      </c>
      <c r="L177" s="9">
        <v>0</v>
      </c>
      <c r="M177" s="10">
        <f t="shared" si="84"/>
        <v>0</v>
      </c>
      <c r="N177" s="9"/>
      <c r="O177" s="10"/>
      <c r="P177" s="9"/>
      <c r="Q177" s="10"/>
      <c r="R177" s="9">
        <v>2</v>
      </c>
      <c r="S177" s="24">
        <f t="shared" si="129"/>
        <v>8.3333333333333329E-2</v>
      </c>
      <c r="T177" s="9"/>
      <c r="U177" s="9"/>
      <c r="V177" s="9">
        <v>0</v>
      </c>
      <c r="W177" s="10">
        <f t="shared" si="85"/>
        <v>0</v>
      </c>
      <c r="X177" s="9">
        <v>2</v>
      </c>
      <c r="Y177" s="10">
        <f t="shared" si="86"/>
        <v>8.3333333333333329E-2</v>
      </c>
      <c r="Z177" s="9">
        <v>0</v>
      </c>
      <c r="AA177" s="10">
        <f t="shared" si="87"/>
        <v>0</v>
      </c>
    </row>
    <row r="178" spans="1:27" ht="47.25" x14ac:dyDescent="0.25">
      <c r="A178" s="102"/>
      <c r="B178" s="163"/>
      <c r="C178" s="29" t="s">
        <v>92</v>
      </c>
      <c r="D178" s="3" t="s">
        <v>72</v>
      </c>
      <c r="E178" s="9">
        <v>22</v>
      </c>
      <c r="F178" s="9">
        <v>22</v>
      </c>
      <c r="G178" s="10">
        <f t="shared" si="81"/>
        <v>1</v>
      </c>
      <c r="H178" s="22">
        <f t="shared" si="107"/>
        <v>2</v>
      </c>
      <c r="I178" s="10">
        <f t="shared" si="88"/>
        <v>9.0909090909090912E-2</v>
      </c>
      <c r="J178" s="9">
        <v>20</v>
      </c>
      <c r="K178" s="10">
        <f t="shared" si="83"/>
        <v>0.90909090909090906</v>
      </c>
      <c r="L178" s="9">
        <v>0</v>
      </c>
      <c r="M178" s="10">
        <f t="shared" si="84"/>
        <v>0</v>
      </c>
      <c r="N178" s="9"/>
      <c r="O178" s="10"/>
      <c r="P178" s="9"/>
      <c r="Q178" s="10"/>
      <c r="R178" s="9">
        <v>1</v>
      </c>
      <c r="S178" s="24">
        <f t="shared" si="129"/>
        <v>4.5454545454545456E-2</v>
      </c>
      <c r="T178" s="9"/>
      <c r="U178" s="9"/>
      <c r="V178" s="9">
        <v>0</v>
      </c>
      <c r="W178" s="10">
        <f t="shared" si="85"/>
        <v>0</v>
      </c>
      <c r="X178" s="9">
        <v>0</v>
      </c>
      <c r="Y178" s="10">
        <f t="shared" si="86"/>
        <v>0</v>
      </c>
      <c r="Z178" s="9">
        <v>0</v>
      </c>
      <c r="AA178" s="10">
        <f t="shared" si="87"/>
        <v>0</v>
      </c>
    </row>
    <row r="179" spans="1:27" ht="47.25" x14ac:dyDescent="0.25">
      <c r="A179" s="102"/>
      <c r="B179" s="163"/>
      <c r="C179" s="29" t="s">
        <v>93</v>
      </c>
      <c r="D179" s="3" t="s">
        <v>74</v>
      </c>
      <c r="E179" s="9">
        <v>22</v>
      </c>
      <c r="F179" s="9">
        <v>21</v>
      </c>
      <c r="G179" s="10">
        <f t="shared" si="81"/>
        <v>0.95454545454545459</v>
      </c>
      <c r="H179" s="22">
        <f t="shared" si="107"/>
        <v>4</v>
      </c>
      <c r="I179" s="10">
        <f t="shared" si="88"/>
        <v>0.19047619047619047</v>
      </c>
      <c r="J179" s="9">
        <v>17</v>
      </c>
      <c r="K179" s="10">
        <f t="shared" si="83"/>
        <v>0.80952380952380953</v>
      </c>
      <c r="L179" s="9">
        <v>0</v>
      </c>
      <c r="M179" s="10">
        <f t="shared" si="84"/>
        <v>0</v>
      </c>
      <c r="N179" s="9"/>
      <c r="O179" s="10"/>
      <c r="P179" s="9"/>
      <c r="Q179" s="10"/>
      <c r="R179" s="9">
        <v>0</v>
      </c>
      <c r="S179" s="24">
        <f t="shared" si="129"/>
        <v>0</v>
      </c>
      <c r="T179" s="9"/>
      <c r="U179" s="9"/>
      <c r="V179" s="9">
        <v>5</v>
      </c>
      <c r="W179" s="10">
        <f t="shared" si="85"/>
        <v>0.22727272727272727</v>
      </c>
      <c r="X179" s="9">
        <v>0</v>
      </c>
      <c r="Y179" s="10">
        <f t="shared" si="86"/>
        <v>0</v>
      </c>
      <c r="Z179" s="9">
        <v>0</v>
      </c>
      <c r="AA179" s="10">
        <f t="shared" si="87"/>
        <v>0</v>
      </c>
    </row>
    <row r="180" spans="1:27" ht="21.75" customHeight="1" x14ac:dyDescent="0.25">
      <c r="A180" s="102"/>
      <c r="B180" s="163"/>
      <c r="C180" s="29" t="s">
        <v>17</v>
      </c>
      <c r="D180" s="3" t="s">
        <v>72</v>
      </c>
      <c r="E180" s="9">
        <v>6</v>
      </c>
      <c r="F180" s="9">
        <v>6</v>
      </c>
      <c r="G180" s="10">
        <f t="shared" si="81"/>
        <v>1</v>
      </c>
      <c r="H180" s="22">
        <f t="shared" si="107"/>
        <v>1</v>
      </c>
      <c r="I180" s="10">
        <f t="shared" si="88"/>
        <v>0.16666666666666666</v>
      </c>
      <c r="J180" s="9">
        <v>5</v>
      </c>
      <c r="K180" s="10">
        <f t="shared" si="83"/>
        <v>0.83333333333333337</v>
      </c>
      <c r="L180" s="9">
        <v>0</v>
      </c>
      <c r="M180" s="10">
        <f t="shared" si="84"/>
        <v>0</v>
      </c>
      <c r="N180" s="9"/>
      <c r="O180" s="10"/>
      <c r="P180" s="9"/>
      <c r="Q180" s="10"/>
      <c r="R180" s="9">
        <v>0</v>
      </c>
      <c r="S180" s="24">
        <f t="shared" si="129"/>
        <v>0</v>
      </c>
      <c r="T180" s="9"/>
      <c r="U180" s="9"/>
      <c r="V180" s="9">
        <v>0</v>
      </c>
      <c r="W180" s="10">
        <f t="shared" si="85"/>
        <v>0</v>
      </c>
      <c r="X180" s="9">
        <v>0</v>
      </c>
      <c r="Y180" s="10">
        <f t="shared" si="86"/>
        <v>0</v>
      </c>
      <c r="Z180" s="9">
        <v>0</v>
      </c>
      <c r="AA180" s="10">
        <f t="shared" si="87"/>
        <v>0</v>
      </c>
    </row>
    <row r="181" spans="1:27" ht="31.5" x14ac:dyDescent="0.25">
      <c r="A181" s="102"/>
      <c r="B181" s="163"/>
      <c r="C181" s="29" t="s">
        <v>94</v>
      </c>
      <c r="D181" s="3" t="s">
        <v>74</v>
      </c>
      <c r="E181" s="9">
        <v>21</v>
      </c>
      <c r="F181" s="9">
        <v>20</v>
      </c>
      <c r="G181" s="10">
        <f t="shared" si="81"/>
        <v>0.95238095238095233</v>
      </c>
      <c r="H181" s="22">
        <f t="shared" si="107"/>
        <v>4</v>
      </c>
      <c r="I181" s="10">
        <f t="shared" si="88"/>
        <v>0.2</v>
      </c>
      <c r="J181" s="9">
        <v>16</v>
      </c>
      <c r="K181" s="10">
        <f t="shared" si="83"/>
        <v>0.8</v>
      </c>
      <c r="L181" s="9">
        <v>1</v>
      </c>
      <c r="M181" s="10">
        <f t="shared" si="84"/>
        <v>4.7619047619047616E-2</v>
      </c>
      <c r="N181" s="9"/>
      <c r="O181" s="10"/>
      <c r="P181" s="9"/>
      <c r="Q181" s="10"/>
      <c r="R181" s="9">
        <v>1</v>
      </c>
      <c r="S181" s="24">
        <f t="shared" si="129"/>
        <v>4.7619047619047616E-2</v>
      </c>
      <c r="T181" s="9"/>
      <c r="U181" s="9"/>
      <c r="V181" s="9">
        <v>0</v>
      </c>
      <c r="W181" s="10">
        <f t="shared" si="85"/>
        <v>0</v>
      </c>
      <c r="X181" s="9">
        <v>0</v>
      </c>
      <c r="Y181" s="10">
        <f t="shared" si="86"/>
        <v>0</v>
      </c>
      <c r="Z181" s="9">
        <v>1</v>
      </c>
      <c r="AA181" s="10">
        <f t="shared" si="87"/>
        <v>4.7619047619047616E-2</v>
      </c>
    </row>
    <row r="182" spans="1:27" ht="31.5" x14ac:dyDescent="0.25">
      <c r="A182" s="102"/>
      <c r="B182" s="163"/>
      <c r="C182" s="29" t="s">
        <v>95</v>
      </c>
      <c r="D182" s="3" t="s">
        <v>72</v>
      </c>
      <c r="E182" s="9">
        <v>100</v>
      </c>
      <c r="F182" s="9">
        <v>97</v>
      </c>
      <c r="G182" s="10">
        <f t="shared" si="81"/>
        <v>0.97</v>
      </c>
      <c r="H182" s="22">
        <f t="shared" si="107"/>
        <v>14</v>
      </c>
      <c r="I182" s="10">
        <f t="shared" si="88"/>
        <v>0.14432989690721648</v>
      </c>
      <c r="J182" s="9">
        <v>83</v>
      </c>
      <c r="K182" s="10">
        <f t="shared" si="83"/>
        <v>0.85567010309278346</v>
      </c>
      <c r="L182" s="9">
        <v>2</v>
      </c>
      <c r="M182" s="10">
        <f t="shared" si="84"/>
        <v>0.02</v>
      </c>
      <c r="N182" s="9"/>
      <c r="O182" s="10"/>
      <c r="P182" s="9"/>
      <c r="Q182" s="10"/>
      <c r="R182" s="9">
        <v>8</v>
      </c>
      <c r="S182" s="24">
        <f t="shared" si="129"/>
        <v>0.08</v>
      </c>
      <c r="T182" s="9"/>
      <c r="U182" s="9"/>
      <c r="V182" s="9">
        <v>2</v>
      </c>
      <c r="W182" s="10">
        <f t="shared" si="85"/>
        <v>0.02</v>
      </c>
      <c r="X182" s="9">
        <v>7</v>
      </c>
      <c r="Y182" s="10">
        <f t="shared" si="86"/>
        <v>7.0000000000000007E-2</v>
      </c>
      <c r="Z182" s="9">
        <v>0</v>
      </c>
      <c r="AA182" s="10">
        <f t="shared" si="87"/>
        <v>0</v>
      </c>
    </row>
    <row r="183" spans="1:27" ht="31.5" x14ac:dyDescent="0.25">
      <c r="A183" s="102"/>
      <c r="B183" s="163"/>
      <c r="C183" s="29" t="s">
        <v>96</v>
      </c>
      <c r="D183" s="3" t="s">
        <v>72</v>
      </c>
      <c r="E183" s="9">
        <v>21</v>
      </c>
      <c r="F183" s="9">
        <v>21</v>
      </c>
      <c r="G183" s="10">
        <f t="shared" si="81"/>
        <v>1</v>
      </c>
      <c r="H183" s="22">
        <f t="shared" si="107"/>
        <v>2</v>
      </c>
      <c r="I183" s="10">
        <f t="shared" si="88"/>
        <v>9.5238095238095233E-2</v>
      </c>
      <c r="J183" s="9">
        <v>19</v>
      </c>
      <c r="K183" s="10">
        <f t="shared" si="83"/>
        <v>0.90476190476190477</v>
      </c>
      <c r="L183" s="9">
        <v>0</v>
      </c>
      <c r="M183" s="10">
        <f t="shared" si="84"/>
        <v>0</v>
      </c>
      <c r="N183" s="9"/>
      <c r="O183" s="10"/>
      <c r="P183" s="9"/>
      <c r="Q183" s="10"/>
      <c r="R183" s="9">
        <v>0</v>
      </c>
      <c r="S183" s="24">
        <f t="shared" si="129"/>
        <v>0</v>
      </c>
      <c r="T183" s="9"/>
      <c r="U183" s="9"/>
      <c r="V183" s="9">
        <v>1</v>
      </c>
      <c r="W183" s="10">
        <f t="shared" si="85"/>
        <v>4.7619047619047616E-2</v>
      </c>
      <c r="X183" s="9">
        <v>1</v>
      </c>
      <c r="Y183" s="10">
        <f t="shared" si="86"/>
        <v>4.7619047619047616E-2</v>
      </c>
      <c r="Z183" s="9">
        <v>0</v>
      </c>
      <c r="AA183" s="10">
        <f t="shared" si="87"/>
        <v>0</v>
      </c>
    </row>
    <row r="184" spans="1:27" ht="31.5" x14ac:dyDescent="0.25">
      <c r="A184" s="102"/>
      <c r="B184" s="163"/>
      <c r="C184" s="29" t="s">
        <v>97</v>
      </c>
      <c r="D184" s="3" t="s">
        <v>72</v>
      </c>
      <c r="E184" s="9">
        <v>27</v>
      </c>
      <c r="F184" s="9">
        <v>26</v>
      </c>
      <c r="G184" s="10">
        <f t="shared" si="81"/>
        <v>0.96296296296296291</v>
      </c>
      <c r="H184" s="22">
        <f t="shared" si="107"/>
        <v>2</v>
      </c>
      <c r="I184" s="10">
        <f t="shared" si="88"/>
        <v>7.6923076923076927E-2</v>
      </c>
      <c r="J184" s="9">
        <v>24</v>
      </c>
      <c r="K184" s="10">
        <f t="shared" si="83"/>
        <v>0.92307692307692313</v>
      </c>
      <c r="L184" s="9">
        <v>0</v>
      </c>
      <c r="M184" s="10">
        <f t="shared" si="84"/>
        <v>0</v>
      </c>
      <c r="N184" s="9"/>
      <c r="O184" s="10"/>
      <c r="P184" s="9"/>
      <c r="Q184" s="10"/>
      <c r="R184" s="9">
        <v>0</v>
      </c>
      <c r="S184" s="24">
        <f t="shared" si="129"/>
        <v>0</v>
      </c>
      <c r="T184" s="9"/>
      <c r="U184" s="9"/>
      <c r="V184" s="9">
        <v>0</v>
      </c>
      <c r="W184" s="10">
        <f t="shared" si="85"/>
        <v>0</v>
      </c>
      <c r="X184" s="9">
        <v>0</v>
      </c>
      <c r="Y184" s="10">
        <f t="shared" si="86"/>
        <v>0</v>
      </c>
      <c r="Z184" s="9">
        <v>0</v>
      </c>
      <c r="AA184" s="10">
        <f t="shared" si="87"/>
        <v>0</v>
      </c>
    </row>
    <row r="185" spans="1:27" ht="20.25" customHeight="1" x14ac:dyDescent="0.25">
      <c r="A185" s="102"/>
      <c r="B185" s="163"/>
      <c r="C185" s="29" t="s">
        <v>98</v>
      </c>
      <c r="D185" s="3" t="s">
        <v>72</v>
      </c>
      <c r="E185" s="9">
        <v>20</v>
      </c>
      <c r="F185" s="9">
        <v>19</v>
      </c>
      <c r="G185" s="10">
        <f t="shared" si="81"/>
        <v>0.95</v>
      </c>
      <c r="H185" s="22">
        <f t="shared" si="107"/>
        <v>4</v>
      </c>
      <c r="I185" s="10">
        <f t="shared" si="88"/>
        <v>0.21052631578947367</v>
      </c>
      <c r="J185" s="9">
        <v>15</v>
      </c>
      <c r="K185" s="10">
        <f t="shared" si="83"/>
        <v>0.78947368421052633</v>
      </c>
      <c r="L185" s="9">
        <v>0</v>
      </c>
      <c r="M185" s="10">
        <f t="shared" si="84"/>
        <v>0</v>
      </c>
      <c r="N185" s="9"/>
      <c r="O185" s="10"/>
      <c r="P185" s="9"/>
      <c r="Q185" s="10"/>
      <c r="R185" s="9">
        <v>0</v>
      </c>
      <c r="S185" s="24">
        <f t="shared" si="129"/>
        <v>0</v>
      </c>
      <c r="T185" s="9"/>
      <c r="U185" s="9"/>
      <c r="V185" s="9">
        <v>0</v>
      </c>
      <c r="W185" s="10">
        <f t="shared" si="85"/>
        <v>0</v>
      </c>
      <c r="X185" s="9">
        <v>0</v>
      </c>
      <c r="Y185" s="10">
        <f t="shared" si="86"/>
        <v>0</v>
      </c>
      <c r="Z185" s="9">
        <v>0</v>
      </c>
      <c r="AA185" s="10">
        <f t="shared" si="87"/>
        <v>0</v>
      </c>
    </row>
    <row r="186" spans="1:27" ht="29.25" customHeight="1" x14ac:dyDescent="0.25">
      <c r="A186" s="102"/>
      <c r="B186" s="163"/>
      <c r="C186" s="96" t="s">
        <v>110</v>
      </c>
      <c r="D186" s="26" t="s">
        <v>165</v>
      </c>
      <c r="E186" s="48">
        <f t="shared" ref="E186:Z186" si="130">E187+E188</f>
        <v>280</v>
      </c>
      <c r="F186" s="48">
        <f t="shared" si="130"/>
        <v>272</v>
      </c>
      <c r="G186" s="44">
        <f t="shared" si="81"/>
        <v>0.97142857142857142</v>
      </c>
      <c r="H186" s="48">
        <f t="shared" si="130"/>
        <v>40</v>
      </c>
      <c r="I186" s="44">
        <f t="shared" si="88"/>
        <v>0.14705882352941177</v>
      </c>
      <c r="J186" s="48">
        <f t="shared" si="130"/>
        <v>232</v>
      </c>
      <c r="K186" s="44">
        <f t="shared" si="83"/>
        <v>0.8529411764705882</v>
      </c>
      <c r="L186" s="48">
        <f t="shared" si="130"/>
        <v>3</v>
      </c>
      <c r="M186" s="44">
        <f t="shared" si="84"/>
        <v>1.0714285714285714E-2</v>
      </c>
      <c r="N186" s="43">
        <f>R186</f>
        <v>19</v>
      </c>
      <c r="O186" s="44">
        <f>N186/E186</f>
        <v>6.7857142857142852E-2</v>
      </c>
      <c r="P186" s="48"/>
      <c r="Q186" s="48"/>
      <c r="R186" s="48">
        <f>R187+R188</f>
        <v>19</v>
      </c>
      <c r="S186" s="47">
        <f>R186/(E187+E188)</f>
        <v>6.7857142857142852E-2</v>
      </c>
      <c r="T186" s="48"/>
      <c r="U186" s="48"/>
      <c r="V186" s="48">
        <f t="shared" si="130"/>
        <v>8</v>
      </c>
      <c r="W186" s="44">
        <f t="shared" si="85"/>
        <v>2.8571428571428571E-2</v>
      </c>
      <c r="X186" s="48">
        <f t="shared" si="130"/>
        <v>14</v>
      </c>
      <c r="Y186" s="44">
        <f t="shared" si="86"/>
        <v>0.05</v>
      </c>
      <c r="Z186" s="48">
        <f t="shared" si="130"/>
        <v>2</v>
      </c>
      <c r="AA186" s="44">
        <f t="shared" si="87"/>
        <v>7.1428571428571426E-3</v>
      </c>
    </row>
    <row r="187" spans="1:27" ht="15.75" customHeight="1" x14ac:dyDescent="0.25">
      <c r="A187" s="102"/>
      <c r="B187" s="163"/>
      <c r="C187" s="97"/>
      <c r="D187" s="3" t="s">
        <v>72</v>
      </c>
      <c r="E187" s="25">
        <f t="shared" ref="E187:Z187" si="131">SUM(E176:E178,E180,E182:E185)</f>
        <v>237</v>
      </c>
      <c r="F187" s="25">
        <f t="shared" si="131"/>
        <v>231</v>
      </c>
      <c r="G187" s="10">
        <f t="shared" si="81"/>
        <v>0.97468354430379744</v>
      </c>
      <c r="H187" s="22">
        <f t="shared" si="107"/>
        <v>32</v>
      </c>
      <c r="I187" s="10">
        <f t="shared" si="88"/>
        <v>0.13852813852813853</v>
      </c>
      <c r="J187" s="25">
        <f t="shared" si="131"/>
        <v>199</v>
      </c>
      <c r="K187" s="10">
        <f t="shared" si="83"/>
        <v>0.8614718614718615</v>
      </c>
      <c r="L187" s="25">
        <f t="shared" si="131"/>
        <v>2</v>
      </c>
      <c r="M187" s="10">
        <f t="shared" si="84"/>
        <v>8.4388185654008432E-3</v>
      </c>
      <c r="N187" s="9"/>
      <c r="O187" s="10"/>
      <c r="P187" s="25"/>
      <c r="Q187" s="25"/>
      <c r="R187" s="25">
        <f t="shared" si="131"/>
        <v>18</v>
      </c>
      <c r="S187" s="24">
        <f t="shared" ref="S187:S196" si="132">R187/E187</f>
        <v>7.5949367088607597E-2</v>
      </c>
      <c r="T187" s="25"/>
      <c r="U187" s="25"/>
      <c r="V187" s="25">
        <f t="shared" si="131"/>
        <v>3</v>
      </c>
      <c r="W187" s="10">
        <f t="shared" si="85"/>
        <v>1.2658227848101266E-2</v>
      </c>
      <c r="X187" s="25">
        <f t="shared" si="131"/>
        <v>14</v>
      </c>
      <c r="Y187" s="10">
        <f t="shared" si="86"/>
        <v>5.9071729957805907E-2</v>
      </c>
      <c r="Z187" s="25">
        <f t="shared" si="131"/>
        <v>1</v>
      </c>
      <c r="AA187" s="10">
        <f t="shared" si="87"/>
        <v>4.2194092827004216E-3</v>
      </c>
    </row>
    <row r="188" spans="1:27" ht="24.75" customHeight="1" x14ac:dyDescent="0.25">
      <c r="A188" s="102"/>
      <c r="B188" s="163"/>
      <c r="C188" s="98"/>
      <c r="D188" s="3" t="s">
        <v>74</v>
      </c>
      <c r="E188" s="9">
        <f t="shared" ref="E188:Z188" si="133">SUM(E179,E181)</f>
        <v>43</v>
      </c>
      <c r="F188" s="9">
        <f t="shared" si="133"/>
        <v>41</v>
      </c>
      <c r="G188" s="10">
        <f t="shared" si="81"/>
        <v>0.95348837209302328</v>
      </c>
      <c r="H188" s="22">
        <f t="shared" si="107"/>
        <v>8</v>
      </c>
      <c r="I188" s="10">
        <f t="shared" si="88"/>
        <v>0.1951219512195122</v>
      </c>
      <c r="J188" s="9">
        <f t="shared" si="133"/>
        <v>33</v>
      </c>
      <c r="K188" s="10">
        <f t="shared" si="83"/>
        <v>0.80487804878048785</v>
      </c>
      <c r="L188" s="9">
        <f t="shared" si="133"/>
        <v>1</v>
      </c>
      <c r="M188" s="10">
        <f t="shared" si="84"/>
        <v>2.3255813953488372E-2</v>
      </c>
      <c r="N188" s="9"/>
      <c r="O188" s="10"/>
      <c r="P188" s="9"/>
      <c r="Q188" s="9"/>
      <c r="R188" s="9">
        <f t="shared" si="133"/>
        <v>1</v>
      </c>
      <c r="S188" s="24">
        <f t="shared" si="132"/>
        <v>2.3255813953488372E-2</v>
      </c>
      <c r="T188" s="9"/>
      <c r="U188" s="10"/>
      <c r="V188" s="9">
        <f t="shared" si="133"/>
        <v>5</v>
      </c>
      <c r="W188" s="10">
        <f t="shared" si="85"/>
        <v>0.11627906976744186</v>
      </c>
      <c r="X188" s="9">
        <f t="shared" si="133"/>
        <v>0</v>
      </c>
      <c r="Y188" s="10">
        <f t="shared" si="86"/>
        <v>0</v>
      </c>
      <c r="Z188" s="9">
        <f t="shared" si="133"/>
        <v>1</v>
      </c>
      <c r="AA188" s="10">
        <f t="shared" si="87"/>
        <v>2.3255813953488372E-2</v>
      </c>
    </row>
    <row r="189" spans="1:27" ht="15.75" customHeight="1" x14ac:dyDescent="0.25">
      <c r="A189" s="95">
        <v>15</v>
      </c>
      <c r="B189" s="164" t="s">
        <v>76</v>
      </c>
      <c r="C189" s="53" t="s">
        <v>88</v>
      </c>
      <c r="D189" s="49" t="s">
        <v>72</v>
      </c>
      <c r="E189" s="50">
        <v>14</v>
      </c>
      <c r="F189" s="50">
        <v>13</v>
      </c>
      <c r="G189" s="51">
        <f t="shared" si="81"/>
        <v>0.9285714285714286</v>
      </c>
      <c r="H189" s="56">
        <f>F189-J189</f>
        <v>5</v>
      </c>
      <c r="I189" s="51">
        <f t="shared" si="88"/>
        <v>0.38461538461538464</v>
      </c>
      <c r="J189" s="50">
        <v>8</v>
      </c>
      <c r="K189" s="51">
        <f t="shared" si="83"/>
        <v>0.61538461538461542</v>
      </c>
      <c r="L189" s="50">
        <v>0</v>
      </c>
      <c r="M189" s="51">
        <f t="shared" si="84"/>
        <v>0</v>
      </c>
      <c r="N189" s="50"/>
      <c r="O189" s="51"/>
      <c r="P189" s="50"/>
      <c r="Q189" s="51"/>
      <c r="R189" s="50">
        <v>7</v>
      </c>
      <c r="S189" s="62">
        <f t="shared" si="132"/>
        <v>0.5</v>
      </c>
      <c r="T189" s="50"/>
      <c r="U189" s="51"/>
      <c r="V189" s="50">
        <v>0</v>
      </c>
      <c r="W189" s="51">
        <f t="shared" si="85"/>
        <v>0</v>
      </c>
      <c r="X189" s="50">
        <v>1</v>
      </c>
      <c r="Y189" s="51">
        <f t="shared" si="86"/>
        <v>7.1428571428571425E-2</v>
      </c>
      <c r="Z189" s="50">
        <v>5</v>
      </c>
      <c r="AA189" s="51">
        <f t="shared" si="87"/>
        <v>0.35714285714285715</v>
      </c>
    </row>
    <row r="190" spans="1:27" ht="31.5" x14ac:dyDescent="0.25">
      <c r="A190" s="95"/>
      <c r="B190" s="165"/>
      <c r="C190" s="53" t="s">
        <v>13</v>
      </c>
      <c r="D190" s="49" t="s">
        <v>72</v>
      </c>
      <c r="E190" s="50">
        <v>13</v>
      </c>
      <c r="F190" s="50">
        <v>10</v>
      </c>
      <c r="G190" s="51">
        <f t="shared" si="81"/>
        <v>0.76923076923076927</v>
      </c>
      <c r="H190" s="56">
        <f>F190-J190</f>
        <v>5</v>
      </c>
      <c r="I190" s="51">
        <f t="shared" si="88"/>
        <v>0.5</v>
      </c>
      <c r="J190" s="50">
        <v>5</v>
      </c>
      <c r="K190" s="51">
        <f t="shared" si="83"/>
        <v>0.5</v>
      </c>
      <c r="L190" s="50">
        <v>2</v>
      </c>
      <c r="M190" s="51">
        <f t="shared" si="84"/>
        <v>0.15384615384615385</v>
      </c>
      <c r="N190" s="50"/>
      <c r="O190" s="51"/>
      <c r="P190" s="50"/>
      <c r="Q190" s="51"/>
      <c r="R190" s="50">
        <v>1</v>
      </c>
      <c r="S190" s="62">
        <f t="shared" si="132"/>
        <v>7.6923076923076927E-2</v>
      </c>
      <c r="T190" s="50"/>
      <c r="U190" s="51"/>
      <c r="V190" s="50">
        <v>0</v>
      </c>
      <c r="W190" s="51">
        <f t="shared" si="85"/>
        <v>0</v>
      </c>
      <c r="X190" s="50">
        <v>3</v>
      </c>
      <c r="Y190" s="51">
        <f t="shared" si="86"/>
        <v>0.23076923076923078</v>
      </c>
      <c r="Z190" s="50">
        <v>2</v>
      </c>
      <c r="AA190" s="51">
        <f t="shared" si="87"/>
        <v>0.15384615384615385</v>
      </c>
    </row>
    <row r="191" spans="1:27" ht="22.5" customHeight="1" x14ac:dyDescent="0.25">
      <c r="A191" s="95"/>
      <c r="B191" s="165"/>
      <c r="C191" s="53" t="s">
        <v>19</v>
      </c>
      <c r="D191" s="49" t="s">
        <v>72</v>
      </c>
      <c r="E191" s="50">
        <v>13</v>
      </c>
      <c r="F191" s="50">
        <v>9</v>
      </c>
      <c r="G191" s="51">
        <f t="shared" si="81"/>
        <v>0.69230769230769229</v>
      </c>
      <c r="H191" s="56">
        <f>F191-J191</f>
        <v>1</v>
      </c>
      <c r="I191" s="51">
        <f t="shared" si="88"/>
        <v>0.1111111111111111</v>
      </c>
      <c r="J191" s="50">
        <v>8</v>
      </c>
      <c r="K191" s="51">
        <f t="shared" si="83"/>
        <v>0.88888888888888884</v>
      </c>
      <c r="L191" s="50">
        <v>2</v>
      </c>
      <c r="M191" s="51">
        <f t="shared" si="84"/>
        <v>0.15384615384615385</v>
      </c>
      <c r="N191" s="50"/>
      <c r="O191" s="51"/>
      <c r="P191" s="50"/>
      <c r="Q191" s="51"/>
      <c r="R191" s="50">
        <v>4</v>
      </c>
      <c r="S191" s="62">
        <f t="shared" si="132"/>
        <v>0.30769230769230771</v>
      </c>
      <c r="T191" s="50"/>
      <c r="U191" s="51"/>
      <c r="V191" s="50">
        <v>0</v>
      </c>
      <c r="W191" s="51">
        <f t="shared" si="85"/>
        <v>0</v>
      </c>
      <c r="X191" s="50">
        <v>3</v>
      </c>
      <c r="Y191" s="51">
        <f t="shared" si="86"/>
        <v>0.23076923076923078</v>
      </c>
      <c r="Z191" s="50">
        <v>0</v>
      </c>
      <c r="AA191" s="51">
        <f t="shared" si="87"/>
        <v>0</v>
      </c>
    </row>
    <row r="192" spans="1:27" ht="34.5" customHeight="1" x14ac:dyDescent="0.25">
      <c r="A192" s="95"/>
      <c r="B192" s="166"/>
      <c r="C192" s="79" t="s">
        <v>111</v>
      </c>
      <c r="D192" s="79" t="s">
        <v>166</v>
      </c>
      <c r="E192" s="70">
        <f t="shared" ref="E192:H192" si="134">SUM(E189:E191)</f>
        <v>40</v>
      </c>
      <c r="F192" s="70">
        <f t="shared" si="134"/>
        <v>32</v>
      </c>
      <c r="G192" s="71">
        <f t="shared" si="81"/>
        <v>0.8</v>
      </c>
      <c r="H192" s="75">
        <f t="shared" si="134"/>
        <v>11</v>
      </c>
      <c r="I192" s="71">
        <f t="shared" si="88"/>
        <v>0.34375</v>
      </c>
      <c r="J192" s="70">
        <f>SUM(J189,J190,J191)</f>
        <v>21</v>
      </c>
      <c r="K192" s="71">
        <f t="shared" si="83"/>
        <v>0.65625</v>
      </c>
      <c r="L192" s="70">
        <f>SUM(L189:L191)</f>
        <v>4</v>
      </c>
      <c r="M192" s="71">
        <f t="shared" si="84"/>
        <v>0.1</v>
      </c>
      <c r="N192" s="70">
        <f>R192</f>
        <v>12</v>
      </c>
      <c r="O192" s="71">
        <f>N192/E192</f>
        <v>0.3</v>
      </c>
      <c r="P192" s="70"/>
      <c r="Q192" s="71"/>
      <c r="R192" s="70">
        <f>SUM(R189:R191)</f>
        <v>12</v>
      </c>
      <c r="S192" s="76">
        <f t="shared" si="132"/>
        <v>0.3</v>
      </c>
      <c r="T192" s="70"/>
      <c r="U192" s="70"/>
      <c r="V192" s="70">
        <f>SUM(V189:V191)</f>
        <v>0</v>
      </c>
      <c r="W192" s="71">
        <f>V192/E192</f>
        <v>0</v>
      </c>
      <c r="X192" s="70">
        <f>SUM(X189:X191)</f>
        <v>7</v>
      </c>
      <c r="Y192" s="71">
        <f t="shared" si="86"/>
        <v>0.17499999999999999</v>
      </c>
      <c r="Z192" s="70">
        <f>SUM(Z189:Z191)</f>
        <v>7</v>
      </c>
      <c r="AA192" s="71">
        <f t="shared" si="87"/>
        <v>0.17499999999999999</v>
      </c>
    </row>
    <row r="193" spans="1:29" ht="21.75" customHeight="1" x14ac:dyDescent="0.25">
      <c r="A193" s="102">
        <v>16</v>
      </c>
      <c r="B193" s="167" t="s">
        <v>77</v>
      </c>
      <c r="C193" s="29" t="s">
        <v>88</v>
      </c>
      <c r="D193" s="3" t="s">
        <v>72</v>
      </c>
      <c r="E193" s="9">
        <v>14</v>
      </c>
      <c r="F193" s="9">
        <v>14</v>
      </c>
      <c r="G193" s="10">
        <f t="shared" si="81"/>
        <v>1</v>
      </c>
      <c r="H193" s="22">
        <f t="shared" ref="H193:H209" si="135">F193-J193</f>
        <v>3</v>
      </c>
      <c r="I193" s="10">
        <f t="shared" si="88"/>
        <v>0.21428571428571427</v>
      </c>
      <c r="J193" s="9">
        <v>11</v>
      </c>
      <c r="K193" s="10">
        <f t="shared" si="83"/>
        <v>0.7857142857142857</v>
      </c>
      <c r="L193" s="9">
        <v>1</v>
      </c>
      <c r="M193" s="10">
        <f t="shared" si="84"/>
        <v>7.1428571428571425E-2</v>
      </c>
      <c r="N193" s="9"/>
      <c r="O193" s="10"/>
      <c r="P193" s="9"/>
      <c r="Q193" s="10"/>
      <c r="R193" s="9">
        <v>4</v>
      </c>
      <c r="S193" s="24">
        <f t="shared" si="132"/>
        <v>0.2857142857142857</v>
      </c>
      <c r="T193" s="9"/>
      <c r="U193" s="9"/>
      <c r="V193" s="9">
        <v>0</v>
      </c>
      <c r="W193" s="10">
        <f t="shared" si="85"/>
        <v>0</v>
      </c>
      <c r="X193" s="9">
        <v>2</v>
      </c>
      <c r="Y193" s="10">
        <f t="shared" si="86"/>
        <v>0.14285714285714285</v>
      </c>
      <c r="Z193" s="9">
        <v>4</v>
      </c>
      <c r="AA193" s="10">
        <f t="shared" si="87"/>
        <v>0.2857142857142857</v>
      </c>
    </row>
    <row r="194" spans="1:29" ht="21.75" customHeight="1" x14ac:dyDescent="0.25">
      <c r="A194" s="102"/>
      <c r="B194" s="168"/>
      <c r="C194" s="29" t="s">
        <v>24</v>
      </c>
      <c r="D194" s="3" t="s">
        <v>72</v>
      </c>
      <c r="E194" s="9">
        <v>6</v>
      </c>
      <c r="F194" s="9">
        <v>6</v>
      </c>
      <c r="G194" s="10">
        <f t="shared" si="81"/>
        <v>1</v>
      </c>
      <c r="H194" s="22">
        <f t="shared" si="135"/>
        <v>3</v>
      </c>
      <c r="I194" s="10">
        <f t="shared" si="88"/>
        <v>0.5</v>
      </c>
      <c r="J194" s="9">
        <v>3</v>
      </c>
      <c r="K194" s="10">
        <f t="shared" si="83"/>
        <v>0.5</v>
      </c>
      <c r="L194" s="9">
        <v>2</v>
      </c>
      <c r="M194" s="10">
        <f t="shared" si="84"/>
        <v>0.33333333333333331</v>
      </c>
      <c r="N194" s="9"/>
      <c r="O194" s="10"/>
      <c r="P194" s="9"/>
      <c r="Q194" s="10"/>
      <c r="R194" s="9">
        <v>3</v>
      </c>
      <c r="S194" s="24">
        <f t="shared" si="132"/>
        <v>0.5</v>
      </c>
      <c r="T194" s="9"/>
      <c r="U194" s="9"/>
      <c r="V194" s="9">
        <v>0</v>
      </c>
      <c r="W194" s="10">
        <f t="shared" si="85"/>
        <v>0</v>
      </c>
      <c r="X194" s="9">
        <v>1</v>
      </c>
      <c r="Y194" s="10">
        <f t="shared" si="86"/>
        <v>0.16666666666666666</v>
      </c>
      <c r="Z194" s="9">
        <v>0</v>
      </c>
      <c r="AA194" s="10">
        <f t="shared" si="87"/>
        <v>0</v>
      </c>
    </row>
    <row r="195" spans="1:29" ht="21.75" customHeight="1" x14ac:dyDescent="0.25">
      <c r="A195" s="102"/>
      <c r="B195" s="168"/>
      <c r="C195" s="29" t="s">
        <v>89</v>
      </c>
      <c r="D195" s="3" t="s">
        <v>72</v>
      </c>
      <c r="E195" s="9">
        <v>27</v>
      </c>
      <c r="F195" s="9">
        <v>19</v>
      </c>
      <c r="G195" s="10">
        <f t="shared" ref="G195:G209" si="136">F195/E195</f>
        <v>0.70370370370370372</v>
      </c>
      <c r="H195" s="22">
        <f t="shared" si="135"/>
        <v>5</v>
      </c>
      <c r="I195" s="10">
        <f t="shared" si="88"/>
        <v>0.26315789473684209</v>
      </c>
      <c r="J195" s="9">
        <v>14</v>
      </c>
      <c r="K195" s="10">
        <f t="shared" ref="K195:K210" si="137">J195/F195</f>
        <v>0.73684210526315785</v>
      </c>
      <c r="L195" s="9">
        <v>1</v>
      </c>
      <c r="M195" s="10">
        <f t="shared" ref="M195:M210" si="138">L195/E195</f>
        <v>3.7037037037037035E-2</v>
      </c>
      <c r="N195" s="9"/>
      <c r="O195" s="10"/>
      <c r="P195" s="9"/>
      <c r="Q195" s="10"/>
      <c r="R195" s="9">
        <v>11</v>
      </c>
      <c r="S195" s="24">
        <f t="shared" si="132"/>
        <v>0.40740740740740738</v>
      </c>
      <c r="T195" s="9"/>
      <c r="U195" s="9"/>
      <c r="V195" s="9">
        <v>2</v>
      </c>
      <c r="W195" s="10">
        <f t="shared" ref="W195:W210" si="139">V195/E195</f>
        <v>7.407407407407407E-2</v>
      </c>
      <c r="X195" s="9">
        <v>1</v>
      </c>
      <c r="Y195" s="10">
        <f t="shared" ref="Y195:Y210" si="140">X195/E195</f>
        <v>3.7037037037037035E-2</v>
      </c>
      <c r="Z195" s="9">
        <v>2</v>
      </c>
      <c r="AA195" s="10">
        <f t="shared" ref="AA195:AA210" si="141">Z195/E195</f>
        <v>7.407407407407407E-2</v>
      </c>
    </row>
    <row r="196" spans="1:29" ht="21.75" customHeight="1" x14ac:dyDescent="0.25">
      <c r="A196" s="102"/>
      <c r="B196" s="168"/>
      <c r="C196" s="29" t="s">
        <v>19</v>
      </c>
      <c r="D196" s="3" t="s">
        <v>72</v>
      </c>
      <c r="E196" s="9">
        <v>40</v>
      </c>
      <c r="F196" s="9">
        <v>25</v>
      </c>
      <c r="G196" s="10">
        <f t="shared" si="136"/>
        <v>0.625</v>
      </c>
      <c r="H196" s="22">
        <f t="shared" si="135"/>
        <v>16</v>
      </c>
      <c r="I196" s="10">
        <f t="shared" ref="I196:I210" si="142">H196/F196</f>
        <v>0.64</v>
      </c>
      <c r="J196" s="9">
        <v>9</v>
      </c>
      <c r="K196" s="10">
        <f t="shared" si="137"/>
        <v>0.36</v>
      </c>
      <c r="L196" s="9">
        <v>3</v>
      </c>
      <c r="M196" s="10">
        <f t="shared" si="138"/>
        <v>7.4999999999999997E-2</v>
      </c>
      <c r="N196" s="9"/>
      <c r="O196" s="10"/>
      <c r="P196" s="9"/>
      <c r="Q196" s="10"/>
      <c r="R196" s="9">
        <v>18</v>
      </c>
      <c r="S196" s="24">
        <f t="shared" si="132"/>
        <v>0.45</v>
      </c>
      <c r="T196" s="9"/>
      <c r="U196" s="9"/>
      <c r="V196" s="9">
        <v>1</v>
      </c>
      <c r="W196" s="10">
        <f t="shared" si="139"/>
        <v>2.5000000000000001E-2</v>
      </c>
      <c r="X196" s="9">
        <v>3</v>
      </c>
      <c r="Y196" s="10">
        <f t="shared" si="140"/>
        <v>7.4999999999999997E-2</v>
      </c>
      <c r="Z196" s="9">
        <v>2</v>
      </c>
      <c r="AA196" s="10">
        <f t="shared" si="141"/>
        <v>0.05</v>
      </c>
    </row>
    <row r="197" spans="1:29" ht="29.25" customHeight="1" x14ac:dyDescent="0.25">
      <c r="A197" s="102"/>
      <c r="B197" s="169"/>
      <c r="C197" s="40" t="s">
        <v>112</v>
      </c>
      <c r="D197" s="30" t="s">
        <v>167</v>
      </c>
      <c r="E197" s="43">
        <f t="shared" ref="E197:L197" si="143">SUM(E193:E196)</f>
        <v>87</v>
      </c>
      <c r="F197" s="43">
        <f t="shared" si="143"/>
        <v>64</v>
      </c>
      <c r="G197" s="44">
        <f t="shared" si="136"/>
        <v>0.73563218390804597</v>
      </c>
      <c r="H197" s="45">
        <f t="shared" si="143"/>
        <v>27</v>
      </c>
      <c r="I197" s="44">
        <f t="shared" si="142"/>
        <v>0.421875</v>
      </c>
      <c r="J197" s="43">
        <f t="shared" si="143"/>
        <v>37</v>
      </c>
      <c r="K197" s="44">
        <f t="shared" si="137"/>
        <v>0.578125</v>
      </c>
      <c r="L197" s="43">
        <f t="shared" si="143"/>
        <v>7</v>
      </c>
      <c r="M197" s="44">
        <f t="shared" si="138"/>
        <v>8.0459770114942528E-2</v>
      </c>
      <c r="N197" s="43">
        <f>R197</f>
        <v>36</v>
      </c>
      <c r="O197" s="44">
        <f>N197/E197</f>
        <v>0.41379310344827586</v>
      </c>
      <c r="P197" s="43"/>
      <c r="Q197" s="44"/>
      <c r="R197" s="43">
        <f t="shared" ref="R197" si="144">SUM(R193:R196)</f>
        <v>36</v>
      </c>
      <c r="S197" s="47">
        <f>R197/N197</f>
        <v>1</v>
      </c>
      <c r="T197" s="43"/>
      <c r="U197" s="43"/>
      <c r="V197" s="43">
        <f t="shared" ref="V197" si="145">SUM(V193:V196)</f>
        <v>3</v>
      </c>
      <c r="W197" s="44">
        <f>V197/E197</f>
        <v>3.4482758620689655E-2</v>
      </c>
      <c r="X197" s="43">
        <f t="shared" ref="X197" si="146">SUM(X193:X196)</f>
        <v>7</v>
      </c>
      <c r="Y197" s="44">
        <f t="shared" si="140"/>
        <v>8.0459770114942528E-2</v>
      </c>
      <c r="Z197" s="43">
        <f t="shared" ref="Z197" si="147">SUM(Z193:Z196)</f>
        <v>8</v>
      </c>
      <c r="AA197" s="44">
        <f t="shared" si="141"/>
        <v>9.1954022988505746E-2</v>
      </c>
    </row>
    <row r="198" spans="1:29" ht="31.5" x14ac:dyDescent="0.25">
      <c r="A198" s="95">
        <v>17</v>
      </c>
      <c r="B198" s="164" t="s">
        <v>100</v>
      </c>
      <c r="C198" s="53" t="s">
        <v>22</v>
      </c>
      <c r="D198" s="49" t="s">
        <v>75</v>
      </c>
      <c r="E198" s="50">
        <v>28</v>
      </c>
      <c r="F198" s="50">
        <v>21</v>
      </c>
      <c r="G198" s="51">
        <f t="shared" si="136"/>
        <v>0.75</v>
      </c>
      <c r="H198" s="56">
        <f t="shared" si="135"/>
        <v>8</v>
      </c>
      <c r="I198" s="51">
        <f t="shared" si="142"/>
        <v>0.38095238095238093</v>
      </c>
      <c r="J198" s="50">
        <v>13</v>
      </c>
      <c r="K198" s="51">
        <f t="shared" si="137"/>
        <v>0.61904761904761907</v>
      </c>
      <c r="L198" s="50">
        <v>4</v>
      </c>
      <c r="M198" s="51">
        <f t="shared" si="138"/>
        <v>0.14285714285714285</v>
      </c>
      <c r="N198" s="50"/>
      <c r="O198" s="51"/>
      <c r="P198" s="50">
        <v>11</v>
      </c>
      <c r="Q198" s="51">
        <f>P198/E198</f>
        <v>0.39285714285714285</v>
      </c>
      <c r="R198" s="50"/>
      <c r="S198" s="62"/>
      <c r="T198" s="50"/>
      <c r="U198" s="50"/>
      <c r="V198" s="50">
        <v>0</v>
      </c>
      <c r="W198" s="51">
        <f t="shared" si="139"/>
        <v>0</v>
      </c>
      <c r="X198" s="50">
        <v>8</v>
      </c>
      <c r="Y198" s="51">
        <f t="shared" si="140"/>
        <v>0.2857142857142857</v>
      </c>
      <c r="Z198" s="50">
        <v>1</v>
      </c>
      <c r="AA198" s="51">
        <f t="shared" si="141"/>
        <v>3.5714285714285712E-2</v>
      </c>
    </row>
    <row r="199" spans="1:29" ht="31.5" x14ac:dyDescent="0.25">
      <c r="A199" s="95"/>
      <c r="B199" s="165"/>
      <c r="C199" s="53" t="s">
        <v>23</v>
      </c>
      <c r="D199" s="49" t="s">
        <v>75</v>
      </c>
      <c r="E199" s="50">
        <v>28</v>
      </c>
      <c r="F199" s="50">
        <v>25</v>
      </c>
      <c r="G199" s="51">
        <f t="shared" si="136"/>
        <v>0.8928571428571429</v>
      </c>
      <c r="H199" s="56">
        <f t="shared" si="135"/>
        <v>16</v>
      </c>
      <c r="I199" s="51">
        <f t="shared" si="142"/>
        <v>0.64</v>
      </c>
      <c r="J199" s="50">
        <v>9</v>
      </c>
      <c r="K199" s="51">
        <f t="shared" si="137"/>
        <v>0.36</v>
      </c>
      <c r="L199" s="50">
        <v>1</v>
      </c>
      <c r="M199" s="51">
        <f t="shared" si="138"/>
        <v>3.5714285714285712E-2</v>
      </c>
      <c r="N199" s="50"/>
      <c r="O199" s="51"/>
      <c r="P199" s="50">
        <v>16</v>
      </c>
      <c r="Q199" s="51">
        <f>P199/E199</f>
        <v>0.5714285714285714</v>
      </c>
      <c r="R199" s="50"/>
      <c r="S199" s="62"/>
      <c r="T199" s="50"/>
      <c r="U199" s="50"/>
      <c r="V199" s="50">
        <v>1</v>
      </c>
      <c r="W199" s="51">
        <f t="shared" si="139"/>
        <v>3.5714285714285712E-2</v>
      </c>
      <c r="X199" s="50">
        <v>13</v>
      </c>
      <c r="Y199" s="51">
        <f t="shared" si="140"/>
        <v>0.4642857142857143</v>
      </c>
      <c r="Z199" s="50">
        <v>7</v>
      </c>
      <c r="AA199" s="51">
        <f t="shared" si="141"/>
        <v>0.25</v>
      </c>
    </row>
    <row r="200" spans="1:29" ht="47.25" x14ac:dyDescent="0.25">
      <c r="A200" s="95"/>
      <c r="B200" s="165"/>
      <c r="C200" s="53" t="s">
        <v>90</v>
      </c>
      <c r="D200" s="49" t="s">
        <v>75</v>
      </c>
      <c r="E200" s="50">
        <v>30</v>
      </c>
      <c r="F200" s="50">
        <v>20</v>
      </c>
      <c r="G200" s="51">
        <f t="shared" si="136"/>
        <v>0.66666666666666663</v>
      </c>
      <c r="H200" s="56">
        <f t="shared" si="135"/>
        <v>13</v>
      </c>
      <c r="I200" s="51">
        <f t="shared" si="142"/>
        <v>0.65</v>
      </c>
      <c r="J200" s="50">
        <v>7</v>
      </c>
      <c r="K200" s="51">
        <f t="shared" si="137"/>
        <v>0.35</v>
      </c>
      <c r="L200" s="50">
        <v>1</v>
      </c>
      <c r="M200" s="51">
        <f t="shared" si="138"/>
        <v>3.3333333333333333E-2</v>
      </c>
      <c r="N200" s="50"/>
      <c r="O200" s="51"/>
      <c r="P200" s="50">
        <v>5</v>
      </c>
      <c r="Q200" s="51">
        <f>P200/E200</f>
        <v>0.16666666666666666</v>
      </c>
      <c r="R200" s="50"/>
      <c r="S200" s="62"/>
      <c r="T200" s="50"/>
      <c r="U200" s="50"/>
      <c r="V200" s="50">
        <v>0</v>
      </c>
      <c r="W200" s="51">
        <f t="shared" si="139"/>
        <v>0</v>
      </c>
      <c r="X200" s="50">
        <v>19</v>
      </c>
      <c r="Y200" s="51">
        <f t="shared" si="140"/>
        <v>0.6333333333333333</v>
      </c>
      <c r="Z200" s="50">
        <v>3</v>
      </c>
      <c r="AA200" s="51">
        <f t="shared" si="141"/>
        <v>0.1</v>
      </c>
    </row>
    <row r="201" spans="1:29" ht="33.75" customHeight="1" x14ac:dyDescent="0.25">
      <c r="A201" s="95"/>
      <c r="B201" s="166"/>
      <c r="C201" s="80" t="s">
        <v>113</v>
      </c>
      <c r="D201" s="79" t="s">
        <v>168</v>
      </c>
      <c r="E201" s="70">
        <f t="shared" ref="E201:H201" si="148">SUM(E198:E200)</f>
        <v>86</v>
      </c>
      <c r="F201" s="70">
        <f t="shared" si="148"/>
        <v>66</v>
      </c>
      <c r="G201" s="71">
        <f t="shared" si="136"/>
        <v>0.76744186046511631</v>
      </c>
      <c r="H201" s="75">
        <f t="shared" si="148"/>
        <v>37</v>
      </c>
      <c r="I201" s="71">
        <f t="shared" si="142"/>
        <v>0.56060606060606055</v>
      </c>
      <c r="J201" s="70">
        <f t="shared" ref="J201" si="149">SUM(J198:J200)</f>
        <v>29</v>
      </c>
      <c r="K201" s="71">
        <f t="shared" si="137"/>
        <v>0.43939393939393939</v>
      </c>
      <c r="L201" s="70">
        <f t="shared" ref="L201" si="150">SUM(L198:L200)</f>
        <v>6</v>
      </c>
      <c r="M201" s="71">
        <f t="shared" si="138"/>
        <v>6.9767441860465115E-2</v>
      </c>
      <c r="N201" s="70">
        <f>P201</f>
        <v>32</v>
      </c>
      <c r="O201" s="71">
        <f>N201/E201</f>
        <v>0.37209302325581395</v>
      </c>
      <c r="P201" s="70">
        <f t="shared" ref="P201" si="151">SUM(P198:P200)</f>
        <v>32</v>
      </c>
      <c r="Q201" s="71">
        <f>P201/N201</f>
        <v>1</v>
      </c>
      <c r="R201" s="70"/>
      <c r="S201" s="76"/>
      <c r="T201" s="70"/>
      <c r="U201" s="70"/>
      <c r="V201" s="70">
        <f t="shared" ref="V201" si="152">SUM(V198:V200)</f>
        <v>1</v>
      </c>
      <c r="W201" s="71">
        <f t="shared" si="139"/>
        <v>1.1627906976744186E-2</v>
      </c>
      <c r="X201" s="70">
        <f t="shared" ref="X201" si="153">SUM(X198:X200)</f>
        <v>40</v>
      </c>
      <c r="Y201" s="71">
        <f t="shared" si="140"/>
        <v>0.46511627906976744</v>
      </c>
      <c r="Z201" s="70">
        <f t="shared" ref="Z201" si="154">SUM(Z198:Z200)</f>
        <v>11</v>
      </c>
      <c r="AA201" s="71">
        <f t="shared" si="141"/>
        <v>0.12790697674418605</v>
      </c>
    </row>
    <row r="202" spans="1:29" ht="21" customHeight="1" x14ac:dyDescent="0.25">
      <c r="A202" s="102"/>
      <c r="B202" s="127" t="s">
        <v>91</v>
      </c>
      <c r="C202" s="128"/>
      <c r="D202" s="3" t="s">
        <v>72</v>
      </c>
      <c r="E202" s="9">
        <f t="shared" ref="E202:Z202" si="155">SUM(E187,E192,E197)</f>
        <v>364</v>
      </c>
      <c r="F202" s="9">
        <f t="shared" si="155"/>
        <v>327</v>
      </c>
      <c r="G202" s="10">
        <f t="shared" si="136"/>
        <v>0.89835164835164838</v>
      </c>
      <c r="H202" s="22">
        <f t="shared" si="155"/>
        <v>70</v>
      </c>
      <c r="I202" s="10">
        <f t="shared" si="142"/>
        <v>0.21406727828746178</v>
      </c>
      <c r="J202" s="9">
        <f t="shared" si="155"/>
        <v>257</v>
      </c>
      <c r="K202" s="10">
        <f t="shared" si="137"/>
        <v>0.78593272171253825</v>
      </c>
      <c r="L202" s="9">
        <f t="shared" si="155"/>
        <v>13</v>
      </c>
      <c r="M202" s="10">
        <f t="shared" si="138"/>
        <v>3.5714285714285712E-2</v>
      </c>
      <c r="N202" s="9"/>
      <c r="O202" s="10"/>
      <c r="P202" s="9"/>
      <c r="Q202" s="10"/>
      <c r="R202" s="9">
        <f t="shared" si="155"/>
        <v>66</v>
      </c>
      <c r="S202" s="10">
        <f>R202/E202</f>
        <v>0.18131868131868131</v>
      </c>
      <c r="T202" s="9"/>
      <c r="U202" s="9"/>
      <c r="V202" s="9">
        <f t="shared" si="155"/>
        <v>6</v>
      </c>
      <c r="W202" s="10">
        <f t="shared" si="139"/>
        <v>1.6483516483516484E-2</v>
      </c>
      <c r="X202" s="9">
        <f t="shared" si="155"/>
        <v>28</v>
      </c>
      <c r="Y202" s="10">
        <f t="shared" si="140"/>
        <v>7.6923076923076927E-2</v>
      </c>
      <c r="Z202" s="9">
        <f t="shared" si="155"/>
        <v>16</v>
      </c>
      <c r="AA202" s="10">
        <f t="shared" si="141"/>
        <v>4.3956043956043959E-2</v>
      </c>
    </row>
    <row r="203" spans="1:29" ht="21" customHeight="1" x14ac:dyDescent="0.25">
      <c r="A203" s="102"/>
      <c r="B203" s="129"/>
      <c r="C203" s="130"/>
      <c r="D203" s="3" t="s">
        <v>74</v>
      </c>
      <c r="E203" s="9">
        <f>SUM(E188)</f>
        <v>43</v>
      </c>
      <c r="F203" s="9">
        <f t="shared" ref="F203:Z203" si="156">SUM(F188)</f>
        <v>41</v>
      </c>
      <c r="G203" s="10">
        <f t="shared" si="136"/>
        <v>0.95348837209302328</v>
      </c>
      <c r="H203" s="22">
        <f t="shared" si="156"/>
        <v>8</v>
      </c>
      <c r="I203" s="10">
        <f t="shared" si="142"/>
        <v>0.1951219512195122</v>
      </c>
      <c r="J203" s="9">
        <f t="shared" si="156"/>
        <v>33</v>
      </c>
      <c r="K203" s="10">
        <f t="shared" si="137"/>
        <v>0.80487804878048785</v>
      </c>
      <c r="L203" s="9">
        <f t="shared" si="156"/>
        <v>1</v>
      </c>
      <c r="M203" s="10">
        <f t="shared" si="138"/>
        <v>2.3255813953488372E-2</v>
      </c>
      <c r="N203" s="9"/>
      <c r="O203" s="10"/>
      <c r="P203" s="9"/>
      <c r="Q203" s="10"/>
      <c r="R203" s="9">
        <f t="shared" si="156"/>
        <v>1</v>
      </c>
      <c r="S203" s="10">
        <f>R203/E203</f>
        <v>2.3255813953488372E-2</v>
      </c>
      <c r="T203" s="9"/>
      <c r="U203" s="9"/>
      <c r="V203" s="9">
        <f t="shared" si="156"/>
        <v>5</v>
      </c>
      <c r="W203" s="10">
        <f t="shared" si="139"/>
        <v>0.11627906976744186</v>
      </c>
      <c r="X203" s="9">
        <f t="shared" si="156"/>
        <v>0</v>
      </c>
      <c r="Y203" s="10">
        <f t="shared" si="140"/>
        <v>0</v>
      </c>
      <c r="Z203" s="9">
        <f t="shared" si="156"/>
        <v>1</v>
      </c>
      <c r="AA203" s="10">
        <f t="shared" si="141"/>
        <v>2.3255813953488372E-2</v>
      </c>
    </row>
    <row r="204" spans="1:29" ht="21" customHeight="1" x14ac:dyDescent="0.25">
      <c r="A204" s="102"/>
      <c r="B204" s="129"/>
      <c r="C204" s="130"/>
      <c r="D204" s="3" t="s">
        <v>101</v>
      </c>
      <c r="E204" s="9">
        <f t="shared" ref="E204:Z204" si="157">SUM(E201)</f>
        <v>86</v>
      </c>
      <c r="F204" s="9">
        <f t="shared" si="157"/>
        <v>66</v>
      </c>
      <c r="G204" s="10">
        <f t="shared" si="136"/>
        <v>0.76744186046511631</v>
      </c>
      <c r="H204" s="22">
        <f t="shared" si="157"/>
        <v>37</v>
      </c>
      <c r="I204" s="10">
        <f t="shared" si="142"/>
        <v>0.56060606060606055</v>
      </c>
      <c r="J204" s="9">
        <f t="shared" si="157"/>
        <v>29</v>
      </c>
      <c r="K204" s="10">
        <f t="shared" si="137"/>
        <v>0.43939393939393939</v>
      </c>
      <c r="L204" s="9">
        <f t="shared" si="157"/>
        <v>6</v>
      </c>
      <c r="M204" s="10">
        <f t="shared" si="138"/>
        <v>6.9767441860465115E-2</v>
      </c>
      <c r="N204" s="9"/>
      <c r="O204" s="10"/>
      <c r="P204" s="9">
        <f t="shared" si="157"/>
        <v>32</v>
      </c>
      <c r="Q204" s="10">
        <f>P204/E204</f>
        <v>0.37209302325581395</v>
      </c>
      <c r="R204" s="9"/>
      <c r="S204" s="10"/>
      <c r="T204" s="9"/>
      <c r="U204" s="9"/>
      <c r="V204" s="9">
        <f t="shared" si="157"/>
        <v>1</v>
      </c>
      <c r="W204" s="10">
        <f t="shared" si="139"/>
        <v>1.1627906976744186E-2</v>
      </c>
      <c r="X204" s="9">
        <f t="shared" si="157"/>
        <v>40</v>
      </c>
      <c r="Y204" s="10">
        <f t="shared" si="140"/>
        <v>0.46511627906976744</v>
      </c>
      <c r="Z204" s="9">
        <f t="shared" si="157"/>
        <v>11</v>
      </c>
      <c r="AA204" s="10">
        <f t="shared" si="141"/>
        <v>0.12790697674418605</v>
      </c>
    </row>
    <row r="205" spans="1:29" ht="36.75" customHeight="1" x14ac:dyDescent="0.25">
      <c r="A205" s="102"/>
      <c r="B205" s="131"/>
      <c r="C205" s="132"/>
      <c r="D205" s="26" t="s">
        <v>169</v>
      </c>
      <c r="E205" s="43">
        <f>E202+E203+E204</f>
        <v>493</v>
      </c>
      <c r="F205" s="43">
        <f t="shared" ref="F205:Z205" si="158">F202+F203+F204</f>
        <v>434</v>
      </c>
      <c r="G205" s="44">
        <f t="shared" si="136"/>
        <v>0.88032454361054768</v>
      </c>
      <c r="H205" s="45">
        <f t="shared" si="158"/>
        <v>115</v>
      </c>
      <c r="I205" s="44">
        <f t="shared" si="142"/>
        <v>0.26497695852534564</v>
      </c>
      <c r="J205" s="43">
        <f t="shared" si="158"/>
        <v>319</v>
      </c>
      <c r="K205" s="44">
        <f t="shared" si="137"/>
        <v>0.73502304147465436</v>
      </c>
      <c r="L205" s="43">
        <f t="shared" si="158"/>
        <v>20</v>
      </c>
      <c r="M205" s="44">
        <f t="shared" si="138"/>
        <v>4.0567951318458417E-2</v>
      </c>
      <c r="N205" s="43">
        <f>P205+R205</f>
        <v>99</v>
      </c>
      <c r="O205" s="44">
        <f>N205/E205</f>
        <v>0.20081135902636918</v>
      </c>
      <c r="P205" s="43">
        <v>32</v>
      </c>
      <c r="Q205" s="44">
        <f>P205/N205</f>
        <v>0.32323232323232326</v>
      </c>
      <c r="R205" s="43">
        <f>R202+R203</f>
        <v>67</v>
      </c>
      <c r="S205" s="44">
        <f>R205/N205</f>
        <v>0.6767676767676768</v>
      </c>
      <c r="T205" s="43"/>
      <c r="U205" s="43"/>
      <c r="V205" s="43">
        <f t="shared" si="158"/>
        <v>12</v>
      </c>
      <c r="W205" s="44">
        <f t="shared" si="139"/>
        <v>2.434077079107505E-2</v>
      </c>
      <c r="X205" s="43">
        <f t="shared" si="158"/>
        <v>68</v>
      </c>
      <c r="Y205" s="44">
        <f t="shared" si="140"/>
        <v>0.13793103448275862</v>
      </c>
      <c r="Z205" s="43">
        <f t="shared" si="158"/>
        <v>28</v>
      </c>
      <c r="AA205" s="44">
        <f t="shared" si="141"/>
        <v>5.6795131845841784E-2</v>
      </c>
    </row>
    <row r="206" spans="1:29" ht="24.75" customHeight="1" x14ac:dyDescent="0.25">
      <c r="A206" s="95"/>
      <c r="B206" s="156" t="s">
        <v>171</v>
      </c>
      <c r="C206" s="156"/>
      <c r="D206" s="49" t="s">
        <v>72</v>
      </c>
      <c r="E206" s="50">
        <f>SUM(E4,E13,E35,E53,E55,E65,E107,E120,E134,E136,E153,E161,E172,E187,E192,E197)</f>
        <v>1807</v>
      </c>
      <c r="F206" s="50">
        <f t="shared" ref="F206:Z206" si="159">SUM(F4,F13,F35,F53,F55,F65,F107,F120,F134,F136,F153,F161,F172,F187,F192,F197)</f>
        <v>1526</v>
      </c>
      <c r="G206" s="51">
        <f t="shared" si="136"/>
        <v>0.84449363586054238</v>
      </c>
      <c r="H206" s="50">
        <f>F206-J206</f>
        <v>451</v>
      </c>
      <c r="I206" s="51">
        <f t="shared" si="142"/>
        <v>0.29554390563564875</v>
      </c>
      <c r="J206" s="50">
        <f t="shared" si="159"/>
        <v>1075</v>
      </c>
      <c r="K206" s="51">
        <f t="shared" si="137"/>
        <v>0.70445609436435119</v>
      </c>
      <c r="L206" s="50">
        <f t="shared" si="159"/>
        <v>73</v>
      </c>
      <c r="M206" s="51">
        <f t="shared" si="138"/>
        <v>4.0398450470392915E-2</v>
      </c>
      <c r="N206" s="50"/>
      <c r="O206" s="51"/>
      <c r="P206" s="50"/>
      <c r="Q206" s="51"/>
      <c r="R206" s="50">
        <f t="shared" si="159"/>
        <v>988</v>
      </c>
      <c r="S206" s="51">
        <f>R206/E206</f>
        <v>0.5467625899280576</v>
      </c>
      <c r="T206" s="50"/>
      <c r="U206" s="51"/>
      <c r="V206" s="50">
        <f t="shared" si="159"/>
        <v>40</v>
      </c>
      <c r="W206" s="51">
        <f t="shared" si="139"/>
        <v>2.2136137244050912E-2</v>
      </c>
      <c r="X206" s="50">
        <f t="shared" si="159"/>
        <v>71</v>
      </c>
      <c r="Y206" s="51">
        <f t="shared" si="140"/>
        <v>3.9291643608190374E-2</v>
      </c>
      <c r="Z206" s="50">
        <f t="shared" si="159"/>
        <v>46</v>
      </c>
      <c r="AA206" s="51">
        <f t="shared" si="141"/>
        <v>2.545655783065855E-2</v>
      </c>
      <c r="AB206" s="2"/>
      <c r="AC206" s="2"/>
    </row>
    <row r="207" spans="1:29" ht="24.75" customHeight="1" x14ac:dyDescent="0.25">
      <c r="A207" s="95"/>
      <c r="B207" s="156"/>
      <c r="C207" s="156"/>
      <c r="D207" s="49" t="s">
        <v>73</v>
      </c>
      <c r="E207" s="50">
        <f>SUM(E5,E14,E36,E54,E66,E108,E121,E135,E137,E154,E162,E173)</f>
        <v>702</v>
      </c>
      <c r="F207" s="50">
        <f>SUM(F5,F14,F36,F54,F66,F108,F121,F135,F137,F154,F162,F173)</f>
        <v>637</v>
      </c>
      <c r="G207" s="51">
        <f t="shared" si="136"/>
        <v>0.90740740740740744</v>
      </c>
      <c r="H207" s="50">
        <f t="shared" si="135"/>
        <v>134</v>
      </c>
      <c r="I207" s="51">
        <f t="shared" si="142"/>
        <v>0.21036106750392464</v>
      </c>
      <c r="J207" s="50">
        <f>SUM(J5,J14,J36,J54,J66,J108,J121,J135,J137,J154,J162,J173)</f>
        <v>503</v>
      </c>
      <c r="K207" s="51">
        <f t="shared" si="137"/>
        <v>0.78963893249607531</v>
      </c>
      <c r="L207" s="50">
        <f>SUM(L5,L14,L36,L54,L66,L108,L121,L135,L137,L154,L162,L173)</f>
        <v>17</v>
      </c>
      <c r="M207" s="51">
        <f t="shared" si="138"/>
        <v>2.4216524216524215E-2</v>
      </c>
      <c r="N207" s="50"/>
      <c r="O207" s="51"/>
      <c r="P207" s="50"/>
      <c r="Q207" s="51"/>
      <c r="R207" s="50"/>
      <c r="S207" s="51"/>
      <c r="T207" s="50">
        <f>SUM(T5,T14,T36,T54,T66,T108,T121,T135,T137,T154,T162,T173)</f>
        <v>171</v>
      </c>
      <c r="U207" s="51">
        <f>T207/E207</f>
        <v>0.24358974358974358</v>
      </c>
      <c r="V207" s="50">
        <f>SUM(V5,V14,V36,V54,V66,V108,V121,V135,V137,V154,V162,V173)</f>
        <v>34</v>
      </c>
      <c r="W207" s="51">
        <f t="shared" si="139"/>
        <v>4.843304843304843E-2</v>
      </c>
      <c r="X207" s="50">
        <f>SUM(X5,X14,X36,X54,X66,X108,X121,X135,X137,X154,X162,X173)</f>
        <v>13</v>
      </c>
      <c r="Y207" s="51">
        <f t="shared" si="140"/>
        <v>1.8518518518518517E-2</v>
      </c>
      <c r="Z207" s="50">
        <f>SUM(Z5,Z14,Z36,Z54,Z66,Z108,Z121,Z135,Z137,Z154,Z162,Z173)</f>
        <v>18</v>
      </c>
      <c r="AA207" s="51">
        <f t="shared" si="141"/>
        <v>2.564102564102564E-2</v>
      </c>
    </row>
    <row r="208" spans="1:29" ht="24.75" customHeight="1" x14ac:dyDescent="0.25">
      <c r="A208" s="95"/>
      <c r="B208" s="156"/>
      <c r="C208" s="156"/>
      <c r="D208" s="49" t="s">
        <v>74</v>
      </c>
      <c r="E208" s="50">
        <f t="shared" ref="E208:Z208" si="160">SUM(E109,E122,E155,E163,E174,E188)</f>
        <v>299</v>
      </c>
      <c r="F208" s="50">
        <f t="shared" si="160"/>
        <v>262</v>
      </c>
      <c r="G208" s="51">
        <f t="shared" si="136"/>
        <v>0.87625418060200666</v>
      </c>
      <c r="H208" s="50">
        <f t="shared" si="135"/>
        <v>53</v>
      </c>
      <c r="I208" s="51">
        <f t="shared" si="142"/>
        <v>0.20229007633587787</v>
      </c>
      <c r="J208" s="50">
        <f t="shared" si="160"/>
        <v>209</v>
      </c>
      <c r="K208" s="51">
        <f t="shared" si="137"/>
        <v>0.79770992366412219</v>
      </c>
      <c r="L208" s="50">
        <f t="shared" si="160"/>
        <v>8</v>
      </c>
      <c r="M208" s="51">
        <f t="shared" si="138"/>
        <v>2.6755852842809364E-2</v>
      </c>
      <c r="N208" s="50"/>
      <c r="O208" s="51"/>
      <c r="P208" s="50"/>
      <c r="Q208" s="51"/>
      <c r="R208" s="50">
        <f t="shared" si="160"/>
        <v>11</v>
      </c>
      <c r="S208" s="51">
        <f>R208/E208</f>
        <v>3.678929765886288E-2</v>
      </c>
      <c r="T208" s="50">
        <f t="shared" si="160"/>
        <v>23</v>
      </c>
      <c r="U208" s="51">
        <f>T208/E208</f>
        <v>7.6923076923076927E-2</v>
      </c>
      <c r="V208" s="50">
        <f t="shared" si="160"/>
        <v>9</v>
      </c>
      <c r="W208" s="51">
        <f t="shared" si="139"/>
        <v>3.0100334448160536E-2</v>
      </c>
      <c r="X208" s="50">
        <f t="shared" si="160"/>
        <v>6</v>
      </c>
      <c r="Y208" s="51">
        <f t="shared" si="140"/>
        <v>2.0066889632107024E-2</v>
      </c>
      <c r="Z208" s="50">
        <f t="shared" si="160"/>
        <v>6</v>
      </c>
      <c r="AA208" s="51">
        <f t="shared" si="141"/>
        <v>2.0066889632107024E-2</v>
      </c>
    </row>
    <row r="209" spans="1:29" ht="24.75" customHeight="1" x14ac:dyDescent="0.25">
      <c r="A209" s="95"/>
      <c r="B209" s="156"/>
      <c r="C209" s="156"/>
      <c r="D209" s="49" t="s">
        <v>75</v>
      </c>
      <c r="E209" s="50">
        <f>SUM(E110,E175,E201)</f>
        <v>536</v>
      </c>
      <c r="F209" s="50">
        <f>SUM(F110,F175,F201)</f>
        <v>410</v>
      </c>
      <c r="G209" s="51">
        <f t="shared" si="136"/>
        <v>0.7649253731343284</v>
      </c>
      <c r="H209" s="50">
        <f t="shared" si="135"/>
        <v>248</v>
      </c>
      <c r="I209" s="51">
        <f t="shared" si="142"/>
        <v>0.60487804878048779</v>
      </c>
      <c r="J209" s="50">
        <f>SUM(J110,J175,J201)</f>
        <v>162</v>
      </c>
      <c r="K209" s="51">
        <f t="shared" si="137"/>
        <v>0.39512195121951221</v>
      </c>
      <c r="L209" s="50">
        <f>SUM(L110,L175,L201)</f>
        <v>41</v>
      </c>
      <c r="M209" s="51">
        <f t="shared" si="138"/>
        <v>7.6492537313432835E-2</v>
      </c>
      <c r="N209" s="50"/>
      <c r="O209" s="51"/>
      <c r="P209" s="50">
        <f>SUM(P110,P175,P201)</f>
        <v>337</v>
      </c>
      <c r="Q209" s="51">
        <f>P209/E209</f>
        <v>0.62873134328358204</v>
      </c>
      <c r="R209" s="50"/>
      <c r="S209" s="51"/>
      <c r="T209" s="50"/>
      <c r="U209" s="51"/>
      <c r="V209" s="50">
        <f>SUM(V110,V175,V201)</f>
        <v>13</v>
      </c>
      <c r="W209" s="51">
        <f t="shared" si="139"/>
        <v>2.4253731343283583E-2</v>
      </c>
      <c r="X209" s="50">
        <f>SUM(X110,X175,X201)</f>
        <v>83</v>
      </c>
      <c r="Y209" s="51">
        <f t="shared" si="140"/>
        <v>0.15485074626865672</v>
      </c>
      <c r="Z209" s="50">
        <f>SUM(Z110,Z175,Z201)</f>
        <v>21</v>
      </c>
      <c r="AA209" s="51">
        <f t="shared" si="141"/>
        <v>3.9179104477611942E-2</v>
      </c>
    </row>
    <row r="210" spans="1:29" ht="37.5" customHeight="1" x14ac:dyDescent="0.25">
      <c r="A210" s="95"/>
      <c r="B210" s="156"/>
      <c r="C210" s="156"/>
      <c r="D210" s="81" t="s">
        <v>172</v>
      </c>
      <c r="E210" s="70">
        <f>SUM(E206:E209)</f>
        <v>3344</v>
      </c>
      <c r="F210" s="70">
        <f>SUM(F206:F209)</f>
        <v>2835</v>
      </c>
      <c r="G210" s="71">
        <f>F210/E210</f>
        <v>0.84778708133971292</v>
      </c>
      <c r="H210" s="70">
        <f>F210-J210</f>
        <v>886</v>
      </c>
      <c r="I210" s="71">
        <f t="shared" si="142"/>
        <v>0.31252204585537918</v>
      </c>
      <c r="J210" s="70">
        <f t="shared" ref="J210:Z210" si="161">SUM(J206:J209)</f>
        <v>1949</v>
      </c>
      <c r="K210" s="71">
        <f t="shared" si="137"/>
        <v>0.68747795414462076</v>
      </c>
      <c r="L210" s="70">
        <f>SUM(L206:L209)</f>
        <v>139</v>
      </c>
      <c r="M210" s="71">
        <f t="shared" si="138"/>
        <v>4.1566985645933016E-2</v>
      </c>
      <c r="N210" s="70">
        <f>P210+R210+T210</f>
        <v>1530</v>
      </c>
      <c r="O210" s="71">
        <f>N210/E210</f>
        <v>0.45753588516746413</v>
      </c>
      <c r="P210" s="70">
        <f>SUM(P209)</f>
        <v>337</v>
      </c>
      <c r="Q210" s="71">
        <f>P210/E209</f>
        <v>0.62873134328358204</v>
      </c>
      <c r="R210" s="70">
        <f>SUM(R206,R208)</f>
        <v>999</v>
      </c>
      <c r="S210" s="71">
        <f>R210/(E206+E208)</f>
        <v>0.47435897435897434</v>
      </c>
      <c r="T210" s="70">
        <f>SUM(T207,T208)</f>
        <v>194</v>
      </c>
      <c r="U210" s="71">
        <f>T210/(E207+E208)</f>
        <v>0.19380619380619379</v>
      </c>
      <c r="V210" s="70">
        <f>SUM(V206:V209)</f>
        <v>96</v>
      </c>
      <c r="W210" s="71">
        <f t="shared" si="139"/>
        <v>2.8708133971291867E-2</v>
      </c>
      <c r="X210" s="70">
        <f t="shared" si="161"/>
        <v>173</v>
      </c>
      <c r="Y210" s="71">
        <f t="shared" si="140"/>
        <v>5.173444976076555E-2</v>
      </c>
      <c r="Z210" s="70">
        <f t="shared" si="161"/>
        <v>91</v>
      </c>
      <c r="AA210" s="71">
        <f t="shared" si="141"/>
        <v>2.7212918660287081E-2</v>
      </c>
      <c r="AB210" s="21"/>
      <c r="AC210" s="2"/>
    </row>
    <row r="211" spans="1:29" x14ac:dyDescent="0.25">
      <c r="C211" s="20"/>
      <c r="D211" s="27"/>
      <c r="E211" s="15"/>
      <c r="F211" s="15"/>
      <c r="G211" s="15"/>
      <c r="H211" s="15"/>
      <c r="I211" s="1"/>
      <c r="J211" s="1"/>
      <c r="K211" s="1"/>
      <c r="L211" s="1"/>
      <c r="M211" s="1"/>
      <c r="N211" s="2"/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9" x14ac:dyDescent="0.25">
      <c r="C212" s="20"/>
      <c r="D212" s="27"/>
      <c r="E212" s="15"/>
      <c r="F212" s="15"/>
      <c r="G212" s="15"/>
      <c r="H212" s="15"/>
      <c r="I212" s="1"/>
      <c r="J212" s="1"/>
      <c r="K212" s="1"/>
      <c r="L212" s="1"/>
      <c r="M212" s="1"/>
      <c r="N212" s="2"/>
      <c r="O212" s="2"/>
      <c r="P212" s="1"/>
      <c r="Q212" s="2"/>
      <c r="R212" s="1"/>
      <c r="S212" s="2"/>
      <c r="T212" s="1"/>
      <c r="U212" s="2"/>
      <c r="V212" s="1"/>
      <c r="W212" s="1"/>
      <c r="X212" s="1"/>
      <c r="Y212" s="1"/>
      <c r="Z212" s="1"/>
    </row>
    <row r="213" spans="1:29" s="15" customFormat="1" x14ac:dyDescent="0.25">
      <c r="B213" s="13"/>
      <c r="C213" s="20"/>
      <c r="D213" s="27"/>
      <c r="N213" s="32"/>
      <c r="O213" s="32"/>
      <c r="P213" s="32"/>
      <c r="Q213" s="32"/>
      <c r="R213" s="32"/>
      <c r="S213" s="32"/>
      <c r="T213" s="32"/>
      <c r="U213" s="32"/>
      <c r="AA213" s="14"/>
    </row>
    <row r="214" spans="1:29" s="15" customFormat="1" x14ac:dyDescent="0.25">
      <c r="B214" s="13"/>
      <c r="C214" s="20"/>
      <c r="D214" s="27"/>
      <c r="N214" s="32"/>
      <c r="O214" s="32"/>
      <c r="AA214" s="14"/>
    </row>
    <row r="215" spans="1:29" x14ac:dyDescent="0.25">
      <c r="D215" s="39" t="s">
        <v>142</v>
      </c>
      <c r="E215" s="35"/>
      <c r="F215" s="36"/>
      <c r="G215" s="37"/>
    </row>
    <row r="216" spans="1:29" x14ac:dyDescent="0.25">
      <c r="C216" s="33"/>
      <c r="D216" s="34"/>
      <c r="E216" s="35"/>
      <c r="F216" s="36"/>
      <c r="G216" s="37"/>
    </row>
    <row r="217" spans="1:29" ht="18" customHeight="1" x14ac:dyDescent="0.25">
      <c r="B217" s="18"/>
      <c r="C217" s="86">
        <v>1</v>
      </c>
      <c r="D217" s="162" t="s">
        <v>143</v>
      </c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38"/>
      <c r="R217" s="84"/>
    </row>
    <row r="218" spans="1:29" ht="69" customHeight="1" x14ac:dyDescent="0.25">
      <c r="C218" s="86">
        <v>2</v>
      </c>
      <c r="D218" s="123" t="s">
        <v>144</v>
      </c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38"/>
      <c r="R218" s="38"/>
    </row>
    <row r="219" spans="1:29" ht="40.5" customHeight="1" x14ac:dyDescent="0.25">
      <c r="B219" s="87"/>
      <c r="C219" s="86">
        <v>3</v>
      </c>
      <c r="D219" s="123" t="s">
        <v>145</v>
      </c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</row>
    <row r="220" spans="1:29" ht="82.5" customHeight="1" x14ac:dyDescent="0.25">
      <c r="B220" s="85"/>
      <c r="C220" s="86">
        <v>4</v>
      </c>
      <c r="D220" s="123" t="s">
        <v>170</v>
      </c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</row>
    <row r="221" spans="1:29" ht="51.75" customHeight="1" x14ac:dyDescent="0.25">
      <c r="B221" s="85"/>
      <c r="C221" s="86">
        <v>5</v>
      </c>
      <c r="D221" s="161" t="s">
        <v>179</v>
      </c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 t="s">
        <v>178</v>
      </c>
      <c r="R221" s="161"/>
      <c r="S221" s="161"/>
      <c r="T221" s="161"/>
      <c r="U221" s="161"/>
      <c r="V221" s="161"/>
      <c r="W221" s="161"/>
      <c r="X221" s="161"/>
      <c r="Y221" s="161"/>
    </row>
    <row r="222" spans="1:29" ht="54" customHeight="1" x14ac:dyDescent="0.25">
      <c r="B222" s="85"/>
      <c r="C222" s="86">
        <v>6</v>
      </c>
      <c r="D222" s="161" t="s">
        <v>173</v>
      </c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</row>
    <row r="223" spans="1:29" ht="52.5" customHeight="1" x14ac:dyDescent="0.25">
      <c r="B223" s="85"/>
      <c r="C223" s="86">
        <v>7</v>
      </c>
      <c r="D223" s="161" t="s">
        <v>174</v>
      </c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</row>
    <row r="224" spans="1:29" ht="46.5" customHeight="1" x14ac:dyDescent="0.25">
      <c r="B224" s="85"/>
      <c r="C224" s="86">
        <v>8</v>
      </c>
      <c r="D224" s="123" t="s">
        <v>175</v>
      </c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</row>
    <row r="225" spans="2:16" ht="51" customHeight="1" x14ac:dyDescent="0.25">
      <c r="B225" s="85"/>
      <c r="C225" s="86">
        <v>9</v>
      </c>
      <c r="D225" s="123" t="s">
        <v>176</v>
      </c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</row>
    <row r="226" spans="2:16" ht="53.25" customHeight="1" x14ac:dyDescent="0.25">
      <c r="B226" s="85"/>
      <c r="C226" s="86">
        <v>10</v>
      </c>
      <c r="D226" s="123" t="s">
        <v>177</v>
      </c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</row>
    <row r="241" spans="4:8" x14ac:dyDescent="0.25">
      <c r="E241" s="83"/>
    </row>
    <row r="242" spans="4:8" x14ac:dyDescent="0.25">
      <c r="E242"/>
    </row>
    <row r="243" spans="4:8" x14ac:dyDescent="0.25">
      <c r="D243" s="83"/>
      <c r="E243"/>
    </row>
    <row r="244" spans="4:8" x14ac:dyDescent="0.25">
      <c r="D244"/>
    </row>
    <row r="245" spans="4:8" x14ac:dyDescent="0.25">
      <c r="D245"/>
    </row>
    <row r="256" spans="4:8" x14ac:dyDescent="0.25">
      <c r="H256" s="83"/>
    </row>
    <row r="257" spans="8:8" x14ac:dyDescent="0.25">
      <c r="H257"/>
    </row>
    <row r="258" spans="8:8" x14ac:dyDescent="0.25">
      <c r="H258"/>
    </row>
    <row r="259" spans="8:8" x14ac:dyDescent="0.25">
      <c r="H259" s="83"/>
    </row>
    <row r="302" spans="5:5" x14ac:dyDescent="0.25">
      <c r="E302" s="83"/>
    </row>
    <row r="382" spans="3:3" ht="15" x14ac:dyDescent="0.25">
      <c r="C382" s="83"/>
    </row>
  </sheetData>
  <autoFilter ref="A1:AA2">
    <filterColumn colId="5" showButton="0"/>
    <filterColumn colId="7" showButton="0"/>
    <filterColumn colId="9" showButton="0"/>
    <filterColumn colId="11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</autoFilter>
  <mergeCells count="111">
    <mergeCell ref="Q221:Y223"/>
    <mergeCell ref="C79:C81"/>
    <mergeCell ref="D222:P222"/>
    <mergeCell ref="D223:P223"/>
    <mergeCell ref="D219:P219"/>
    <mergeCell ref="D220:P220"/>
    <mergeCell ref="A206:A210"/>
    <mergeCell ref="A176:A188"/>
    <mergeCell ref="A189:A192"/>
    <mergeCell ref="A193:A197"/>
    <mergeCell ref="A198:A201"/>
    <mergeCell ref="A202:A205"/>
    <mergeCell ref="D217:P217"/>
    <mergeCell ref="D218:P218"/>
    <mergeCell ref="D221:P221"/>
    <mergeCell ref="B176:B188"/>
    <mergeCell ref="B189:B192"/>
    <mergeCell ref="B193:B197"/>
    <mergeCell ref="B198:B201"/>
    <mergeCell ref="C186:C188"/>
    <mergeCell ref="D169:D170"/>
    <mergeCell ref="B206:C210"/>
    <mergeCell ref="D96:D105"/>
    <mergeCell ref="B15:B36"/>
    <mergeCell ref="C15:C17"/>
    <mergeCell ref="C48:C50"/>
    <mergeCell ref="C52:C54"/>
    <mergeCell ref="A139:A155"/>
    <mergeCell ref="C133:C135"/>
    <mergeCell ref="B123:B135"/>
    <mergeCell ref="C124:C126"/>
    <mergeCell ref="A56:A66"/>
    <mergeCell ref="A136:A138"/>
    <mergeCell ref="C106:C110"/>
    <mergeCell ref="C89:C91"/>
    <mergeCell ref="B67:B110"/>
    <mergeCell ref="C70:C72"/>
    <mergeCell ref="C64:C66"/>
    <mergeCell ref="C73:C75"/>
    <mergeCell ref="C82:C84"/>
    <mergeCell ref="C85:C87"/>
    <mergeCell ref="A67:A110"/>
    <mergeCell ref="C76:C78"/>
    <mergeCell ref="A15:A36"/>
    <mergeCell ref="A37:A54"/>
    <mergeCell ref="B37:B54"/>
    <mergeCell ref="C24:C26"/>
    <mergeCell ref="C27:C29"/>
    <mergeCell ref="C37:C39"/>
    <mergeCell ref="B6:B14"/>
    <mergeCell ref="C6:C8"/>
    <mergeCell ref="C9:C11"/>
    <mergeCell ref="C12:C14"/>
    <mergeCell ref="Z1:AA1"/>
    <mergeCell ref="C1:C2"/>
    <mergeCell ref="D1:D2"/>
    <mergeCell ref="E1:E2"/>
    <mergeCell ref="T1:U1"/>
    <mergeCell ref="H1:I1"/>
    <mergeCell ref="J1:K1"/>
    <mergeCell ref="L1:M1"/>
    <mergeCell ref="V1:W1"/>
    <mergeCell ref="F1:G1"/>
    <mergeCell ref="D224:P224"/>
    <mergeCell ref="D225:P225"/>
    <mergeCell ref="D226:P226"/>
    <mergeCell ref="N1:O1"/>
    <mergeCell ref="B1:B2"/>
    <mergeCell ref="B202:C205"/>
    <mergeCell ref="R1:S1"/>
    <mergeCell ref="X1:Y1"/>
    <mergeCell ref="C171:C175"/>
    <mergeCell ref="B164:B175"/>
    <mergeCell ref="B111:B122"/>
    <mergeCell ref="C111:C113"/>
    <mergeCell ref="C152:C155"/>
    <mergeCell ref="B139:B155"/>
    <mergeCell ref="C139:C141"/>
    <mergeCell ref="C142:C144"/>
    <mergeCell ref="C145:C147"/>
    <mergeCell ref="C148:C150"/>
    <mergeCell ref="C127:C129"/>
    <mergeCell ref="C130:C132"/>
    <mergeCell ref="C114:C116"/>
    <mergeCell ref="B136:B138"/>
    <mergeCell ref="C136:C138"/>
    <mergeCell ref="B3:B5"/>
    <mergeCell ref="A1:A2"/>
    <mergeCell ref="P1:Q1"/>
    <mergeCell ref="A164:A175"/>
    <mergeCell ref="C160:C163"/>
    <mergeCell ref="B156:B163"/>
    <mergeCell ref="A156:A163"/>
    <mergeCell ref="C156:C158"/>
    <mergeCell ref="C164:C166"/>
    <mergeCell ref="B56:B66"/>
    <mergeCell ref="C34:C36"/>
    <mergeCell ref="C40:C42"/>
    <mergeCell ref="C44:C46"/>
    <mergeCell ref="C18:C20"/>
    <mergeCell ref="C21:C23"/>
    <mergeCell ref="C56:C58"/>
    <mergeCell ref="A111:A122"/>
    <mergeCell ref="A123:A135"/>
    <mergeCell ref="C67:C69"/>
    <mergeCell ref="C59:C61"/>
    <mergeCell ref="C30:C32"/>
    <mergeCell ref="C119:C122"/>
    <mergeCell ref="A3:A5"/>
    <mergeCell ref="C3:C5"/>
    <mergeCell ref="A6:A14"/>
  </mergeCells>
  <hyperlinks>
    <hyperlink ref="F1" location="'Таблица по мониторингу'!C217" display="Труд-ны [1]     "/>
    <hyperlink ref="F1:G1" location="'Таблица по мониторингу'!D217" display="Труд-ны"/>
    <hyperlink ref="J1:K1" location="'Таблица по мониторингу'!D218" display="Труд-ны ПО СПЕЦ. "/>
    <hyperlink ref="L1:M1" location="'Таблица по мониторингу'!D219" display="Не занятые "/>
    <hyperlink ref="N1:O1" location="'Таблица по мониторингу'!D220" display="Продолжение обучения "/>
    <hyperlink ref="O3" location="'Таблица по мониторингу'!D220" display="'Таблица по мониторингу'!D220"/>
    <hyperlink ref="S3" location="'Таблица по мониторингу'!D222" display="'Таблица по мониторингу'!D222"/>
    <hyperlink ref="U3" location="'Таблица по мониторингу'!D223" display="'Таблица по мониторингу'!D223"/>
    <hyperlink ref="S4" location="'Таблица по мониторингу'!D225" display="'Таблица по мониторингу'!D225"/>
    <hyperlink ref="U5" location="'Таблица по мониторингу'!D226" display="'Таблица по мониторингу'!D226"/>
  </hyperlinks>
  <pageMargins left="0.7" right="0.7" top="0.75" bottom="0.75" header="0.3" footer="0.3"/>
  <pageSetup paperSize="9" orientation="portrait" verticalDpi="0" r:id="rId1"/>
  <ignoredErrors>
    <ignoredError sqref="T14:U14 X13:X14 S19:U19 T20:U20 S22 T23:U23 S25 T26:U26 S28 U29 S31 T32:U32 S33 T58 T61 S13 P73 S68 P70 T72:U72 T69:U69 S71 P76 T75:U75 P79 T78:U78 T81:U81 P84:Q84 S83 T87:U87 S86 T91:U91 Q96 T94:U94 P99:Q99 P100:Q100 P101:Q101 P103:Q104 Q105 S88 S90 S92 S80 S77 S74 T121:V121 T135:V135 U126:V126 S125 V125 T129:U129 S128 V128 T132:V132 S131 V131 V157 U163 U162 R162 S161 R163 X38:X39 P115:R115 R113 V156 L121 X100 S155 J134:J135 J124 J127 J130 S159:U159 X17 Z16 X20 X23 Z22 X26 X29 X32:X33 R39 T38 X41:X43 R41:R42 X45:X47 R45:R47 X49:X51 R49:R51 X55 S54:T54 T39 T41:T43 T45:T47 T49:T51 R53 T53 X53:X54 Z41 Z51 Z53:Z54 X57:X58 X60:X63 X67 R112 P116:Q118 T115 T112 T116:T118 V115 V113 V116:V118 X115 X113 X112 X116:X118 S153:V154 V142 S140:V140 S144:V144 S143:V143 S146:V146 S150:V150 S149:V149 S141 U141:V141 S147:U147 X147 S151:V151 S157 S158 X75:X76 X91:X92 Q97 Q98 X102 X104 X103 P157:Q157 P141:R141 L149 J150 J148 J145 J142 P152:Q152 J153:J154 L138 R54 J139 P155:R155 P156:Q156 R131 R134 R80 R92 R88 R86 R83 R68 V124 V127 V130 V138 V139 V145 V148 X70 X68 X69 X73 X71 X72 X78:X79 X77 X85 X83 X89 X86 X87 X88 U93 X93 X94 X96 X97 X98 X99 X84 P140:R140 P147:R147 P151:R151 P158:R158 U158:V158 P159:R159 X81:X82 X80 P160 L134:L135 L124:L125 L127 L130 L150 L148 L144:L145 L142 L153:L154 L139 P149:R149 P146:R146 P138:Q138 P150:R150 P148:Q148 P143:Q143 P144:R144 P142:Q142 P153:R154 P139:Q139 X121 X134:X135 X126 X125 X129 X128 X132 X131 X157 X156 X159 X153:X154 X142 X140 X144 X146 X150 X141 X151 X124 X127 X130 X138 X139 X145 X148 X158 Z13:Z14 Z17 Z23 Z26 Z32:Z33 Z67 Z75:Z76 Z91:Z92 Z70 Z73 Z78:Z79 Z85 Z89 Z81:Z82 Z121 Z134:Z135 Z126 Z125 Z128 Z132 Z131 Z157 Z156 Z153:Z154 Z142 Z144 Z150 Z124 Z127 Z130 Z138 Z139 Z145 Z148 Q102 S134 V134 P145:Q145 U1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по мониторингу</vt:lpstr>
      <vt:lpstr>'Таблица по мониторингу'!_ftn1</vt:lpstr>
      <vt:lpstr>'Таблица по мониторингу'!_ftnref1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2020-01-27T08:34:41Z</dcterms:modified>
</cp:coreProperties>
</file>