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0" tabRatio="454"/>
  </bookViews>
  <sheets>
    <sheet name="Таблица по мониторингу" sheetId="29" r:id="rId1"/>
  </sheets>
  <definedNames>
    <definedName name="_ftn1" localSheetId="0">'Таблица по мониторингу'!$C$391</definedName>
    <definedName name="_ftnref1" localSheetId="0">'Таблица по мониторингу'!$D$252</definedName>
    <definedName name="_xlnm._FilterDatabase" localSheetId="0" hidden="1">'Таблица по мониторингу'!$A$1:$Y$219</definedName>
  </definedNames>
  <calcPr calcId="152511"/>
</workbook>
</file>

<file path=xl/calcChain.xml><?xml version="1.0" encoding="utf-8"?>
<calcChain xmlns="http://schemas.openxmlformats.org/spreadsheetml/2006/main">
  <c r="E216" i="29" l="1"/>
  <c r="E218" i="29"/>
  <c r="E192" i="29"/>
  <c r="Y212" i="29"/>
  <c r="W212" i="29"/>
  <c r="U212" i="29"/>
  <c r="Q212" i="29"/>
  <c r="O212" i="29"/>
  <c r="E214" i="29"/>
  <c r="K212" i="29"/>
  <c r="I212" i="29"/>
  <c r="G212" i="29"/>
  <c r="F212" i="29"/>
  <c r="H212" i="29"/>
  <c r="J212" i="29"/>
  <c r="L212" i="29"/>
  <c r="M212" i="29"/>
  <c r="N212" i="29"/>
  <c r="P212" i="29"/>
  <c r="R212" i="29"/>
  <c r="S212" i="29"/>
  <c r="T212" i="29"/>
  <c r="V212" i="29"/>
  <c r="X212" i="29"/>
  <c r="E212" i="29"/>
  <c r="U218" i="29"/>
  <c r="O219" i="29"/>
  <c r="G218" i="29"/>
  <c r="L215" i="29"/>
  <c r="P215" i="29"/>
  <c r="T215" i="29"/>
  <c r="L216" i="29"/>
  <c r="P219" i="29"/>
  <c r="L217" i="29"/>
  <c r="P217" i="29"/>
  <c r="R217" i="29"/>
  <c r="T217" i="29"/>
  <c r="H218" i="29"/>
  <c r="J218" i="29" s="1"/>
  <c r="K218" i="29" s="1"/>
  <c r="L218" i="29"/>
  <c r="L219" i="29" s="1"/>
  <c r="N218" i="29"/>
  <c r="O218" i="29" s="1"/>
  <c r="T218" i="29"/>
  <c r="V218" i="29"/>
  <c r="W218" i="29" s="1"/>
  <c r="X218" i="29"/>
  <c r="Y218" i="29" s="1"/>
  <c r="N219" i="29"/>
  <c r="F218" i="29"/>
  <c r="F210" i="29"/>
  <c r="F211" i="29"/>
  <c r="F213" i="29"/>
  <c r="F214" i="29"/>
  <c r="E213" i="29"/>
  <c r="E211" i="29"/>
  <c r="E210" i="29"/>
  <c r="O209" i="29"/>
  <c r="M208" i="29"/>
  <c r="J209" i="29"/>
  <c r="J208" i="29"/>
  <c r="J207" i="29"/>
  <c r="J206" i="29"/>
  <c r="J205" i="29"/>
  <c r="M218" i="29" l="1"/>
  <c r="I218" i="29"/>
  <c r="J203" i="29"/>
  <c r="J202" i="29"/>
  <c r="J201" i="29"/>
  <c r="J200" i="29" l="1"/>
  <c r="L197" i="29" l="1"/>
  <c r="Q197" i="29"/>
  <c r="Q199" i="29"/>
  <c r="J199" i="29"/>
  <c r="M198" i="29"/>
  <c r="J198" i="29"/>
  <c r="M195" i="29" l="1"/>
  <c r="J196" i="29"/>
  <c r="K196" i="29" s="1"/>
  <c r="I196" i="29"/>
  <c r="F193" i="29"/>
  <c r="J193" i="29" s="1"/>
  <c r="K193" i="29" s="1"/>
  <c r="H193" i="29"/>
  <c r="I193" i="29" s="1"/>
  <c r="L193" i="29"/>
  <c r="M193" i="29" s="1"/>
  <c r="N193" i="29"/>
  <c r="N192" i="29" s="1"/>
  <c r="O192" i="29" s="1"/>
  <c r="R192" i="29"/>
  <c r="S192" i="29" s="1"/>
  <c r="T193" i="29"/>
  <c r="V193" i="29"/>
  <c r="X193" i="29"/>
  <c r="Y193" i="29" s="1"/>
  <c r="F194" i="29"/>
  <c r="L194" i="29"/>
  <c r="P194" i="29"/>
  <c r="T194" i="29"/>
  <c r="V194" i="29"/>
  <c r="X194" i="29"/>
  <c r="F195" i="29"/>
  <c r="J195" i="29" s="1"/>
  <c r="K195" i="29" s="1"/>
  <c r="H195" i="29"/>
  <c r="I195" i="29" s="1"/>
  <c r="L195" i="29"/>
  <c r="P192" i="29"/>
  <c r="T195" i="29"/>
  <c r="V195" i="29"/>
  <c r="W195" i="29" s="1"/>
  <c r="X195" i="29"/>
  <c r="Y195" i="29" s="1"/>
  <c r="F196" i="29"/>
  <c r="G196" i="29" s="1"/>
  <c r="H196" i="29"/>
  <c r="L196" i="29"/>
  <c r="M196" i="29" s="1"/>
  <c r="R196" i="29"/>
  <c r="S196" i="29" s="1"/>
  <c r="T196" i="29"/>
  <c r="U196" i="29" s="1"/>
  <c r="V196" i="29"/>
  <c r="W196" i="29" s="1"/>
  <c r="X196" i="29"/>
  <c r="Y196" i="29" s="1"/>
  <c r="E196" i="29"/>
  <c r="E195" i="29"/>
  <c r="E194" i="29"/>
  <c r="E193" i="29"/>
  <c r="U193" i="29" s="1"/>
  <c r="G194" i="29" l="1"/>
  <c r="T192" i="29"/>
  <c r="G195" i="29"/>
  <c r="V192" i="29"/>
  <c r="G193" i="29"/>
  <c r="L192" i="29"/>
  <c r="O193" i="29"/>
  <c r="U195" i="29"/>
  <c r="W193" i="29"/>
  <c r="X192" i="29"/>
  <c r="F192" i="29"/>
  <c r="Q194" i="29"/>
  <c r="U194" i="29"/>
  <c r="M194" i="29"/>
  <c r="W194" i="29"/>
  <c r="Q192" i="29"/>
  <c r="Y194" i="29"/>
  <c r="U192" i="29" l="1"/>
  <c r="G192" i="29"/>
  <c r="Y192" i="29"/>
  <c r="W192" i="29"/>
  <c r="M192" i="29"/>
  <c r="O191" i="29" l="1"/>
  <c r="J191" i="29"/>
  <c r="J190" i="29"/>
  <c r="O189" i="29"/>
  <c r="J189" i="29"/>
  <c r="J188" i="29"/>
  <c r="Q187" i="29"/>
  <c r="J187" i="29"/>
  <c r="Q186" i="29"/>
  <c r="J186" i="29"/>
  <c r="J185" i="29"/>
  <c r="Q184" i="29"/>
  <c r="J183" i="29"/>
  <c r="J182" i="29"/>
  <c r="Q181" i="29"/>
  <c r="J181" i="29"/>
  <c r="Q179" i="29"/>
  <c r="Q178" i="29"/>
  <c r="J179" i="29"/>
  <c r="J178" i="29"/>
  <c r="J177" i="29"/>
  <c r="S176" i="29"/>
  <c r="J176" i="29"/>
  <c r="S175" i="29"/>
  <c r="J175" i="29"/>
  <c r="Q174" i="29"/>
  <c r="J174" i="29"/>
  <c r="Q173" i="29"/>
  <c r="J173" i="29"/>
  <c r="J172" i="29"/>
  <c r="Q171" i="29"/>
  <c r="J171" i="29"/>
  <c r="S11" i="29" l="1"/>
  <c r="Q10" i="29"/>
  <c r="S121" i="29"/>
  <c r="Q121" i="29"/>
  <c r="Q124" i="29"/>
  <c r="X169" i="29"/>
  <c r="V169" i="29"/>
  <c r="T169" i="29"/>
  <c r="N169" i="29"/>
  <c r="L169" i="29"/>
  <c r="H169" i="29"/>
  <c r="F169" i="29"/>
  <c r="E169" i="29"/>
  <c r="Y164" i="29"/>
  <c r="W164" i="29"/>
  <c r="U164" i="29"/>
  <c r="O164" i="29"/>
  <c r="M164" i="29"/>
  <c r="I164" i="29"/>
  <c r="J164" i="29"/>
  <c r="K164" i="29" s="1"/>
  <c r="G164" i="29"/>
  <c r="O169" i="29" l="1"/>
  <c r="O165" i="29"/>
  <c r="O163" i="29"/>
  <c r="J163" i="29"/>
  <c r="S162" i="29"/>
  <c r="J162" i="29"/>
  <c r="Q161" i="29"/>
  <c r="J161" i="29"/>
  <c r="S160" i="29"/>
  <c r="J160" i="29"/>
  <c r="Q159" i="29" l="1"/>
  <c r="J159" i="29"/>
  <c r="S153" i="29" l="1"/>
  <c r="J153" i="29"/>
  <c r="S152" i="29"/>
  <c r="J152" i="29"/>
  <c r="Q151" i="29"/>
  <c r="J151" i="29"/>
  <c r="J145" i="29" l="1"/>
  <c r="J144" i="29"/>
  <c r="J143" i="29"/>
  <c r="J141" i="29"/>
  <c r="J140" i="29"/>
  <c r="J138" i="29"/>
  <c r="J137" i="29"/>
  <c r="J135" i="29"/>
  <c r="J134" i="29"/>
  <c r="X129" i="29" l="1"/>
  <c r="V129" i="29"/>
  <c r="T129" i="29"/>
  <c r="R129" i="29"/>
  <c r="L129" i="29"/>
  <c r="H129" i="29"/>
  <c r="X128" i="29"/>
  <c r="V128" i="29"/>
  <c r="T128" i="29"/>
  <c r="P128" i="29"/>
  <c r="L128" i="29"/>
  <c r="H128" i="29"/>
  <c r="F129" i="29"/>
  <c r="F128" i="29"/>
  <c r="E129" i="29"/>
  <c r="E128" i="29"/>
  <c r="J128" i="29" l="1"/>
  <c r="J129" i="29"/>
  <c r="J120" i="29"/>
  <c r="J119" i="29"/>
  <c r="Q117" i="29"/>
  <c r="J117" i="29"/>
  <c r="J112" i="29" l="1"/>
  <c r="J111" i="29"/>
  <c r="J110" i="29"/>
  <c r="K110" i="29" s="1"/>
  <c r="J109" i="29"/>
  <c r="K109" i="29" s="1"/>
  <c r="Q109" i="29"/>
  <c r="Y109" i="29"/>
  <c r="Y110" i="29"/>
  <c r="W109" i="29"/>
  <c r="W110" i="29"/>
  <c r="U109" i="29"/>
  <c r="U110" i="29"/>
  <c r="M109" i="29"/>
  <c r="M110" i="29"/>
  <c r="I109" i="29"/>
  <c r="I110" i="29"/>
  <c r="G109" i="29"/>
  <c r="G110" i="29"/>
  <c r="S107" i="29" l="1"/>
  <c r="Q106" i="29"/>
  <c r="J107" i="29"/>
  <c r="K107" i="29" s="1"/>
  <c r="J106" i="29"/>
  <c r="K106" i="29" s="1"/>
  <c r="Y106" i="29"/>
  <c r="Y107" i="29"/>
  <c r="W106" i="29"/>
  <c r="W107" i="29"/>
  <c r="U106" i="29"/>
  <c r="U107" i="29"/>
  <c r="M106" i="29"/>
  <c r="M107" i="29"/>
  <c r="I106" i="29"/>
  <c r="I107" i="29"/>
  <c r="G106" i="29"/>
  <c r="G107" i="29"/>
  <c r="O99" i="29" l="1"/>
  <c r="O98" i="29"/>
  <c r="O97" i="29"/>
  <c r="O96" i="29"/>
  <c r="O95" i="29"/>
  <c r="O94" i="29"/>
  <c r="O93" i="29"/>
  <c r="J93" i="29"/>
  <c r="O92" i="29"/>
  <c r="J92" i="29"/>
  <c r="J88" i="29"/>
  <c r="S91" i="29"/>
  <c r="Q91" i="29"/>
  <c r="S90" i="29"/>
  <c r="S89" i="29"/>
  <c r="Q88" i="29"/>
  <c r="J87" i="29"/>
  <c r="K87" i="29" s="1"/>
  <c r="J86" i="29"/>
  <c r="K86" i="29" s="1"/>
  <c r="Y86" i="29"/>
  <c r="Y87" i="29"/>
  <c r="W86" i="29"/>
  <c r="W87" i="29"/>
  <c r="U86" i="29"/>
  <c r="U87" i="29"/>
  <c r="S87" i="29"/>
  <c r="Q86" i="29"/>
  <c r="M86" i="29"/>
  <c r="M87" i="29"/>
  <c r="I86" i="29"/>
  <c r="I87" i="29"/>
  <c r="G86" i="29"/>
  <c r="G87" i="29"/>
  <c r="J84" i="29"/>
  <c r="J83" i="29"/>
  <c r="K83" i="29" s="1"/>
  <c r="Y83" i="29"/>
  <c r="Y84" i="29"/>
  <c r="W83" i="29"/>
  <c r="W84" i="29"/>
  <c r="U83" i="29"/>
  <c r="U84" i="29"/>
  <c r="Q83" i="29"/>
  <c r="M83" i="29"/>
  <c r="M84" i="29"/>
  <c r="K84" i="29"/>
  <c r="I83" i="29"/>
  <c r="I84" i="29"/>
  <c r="G83" i="29"/>
  <c r="G84" i="29"/>
  <c r="J81" i="29"/>
  <c r="K81" i="29" s="1"/>
  <c r="J80" i="29"/>
  <c r="K80" i="29" s="1"/>
  <c r="Y80" i="29"/>
  <c r="Y81" i="29"/>
  <c r="W80" i="29"/>
  <c r="W81" i="29"/>
  <c r="U80" i="29"/>
  <c r="U81" i="29"/>
  <c r="Q80" i="29"/>
  <c r="O81" i="29"/>
  <c r="M80" i="29"/>
  <c r="M81" i="29"/>
  <c r="I80" i="29"/>
  <c r="I81" i="29"/>
  <c r="G80" i="29"/>
  <c r="G81" i="29"/>
  <c r="Q78" i="29"/>
  <c r="J78" i="29"/>
  <c r="J77" i="29"/>
  <c r="K77" i="29" s="1"/>
  <c r="J76" i="29"/>
  <c r="K76" i="29" s="1"/>
  <c r="S77" i="29"/>
  <c r="Q76" i="29"/>
  <c r="Y76" i="29"/>
  <c r="Y77" i="29"/>
  <c r="W76" i="29"/>
  <c r="W77" i="29"/>
  <c r="U76" i="29"/>
  <c r="U77" i="29"/>
  <c r="M76" i="29"/>
  <c r="M77" i="29"/>
  <c r="I76" i="29"/>
  <c r="I77" i="29"/>
  <c r="G76" i="29"/>
  <c r="G77" i="29"/>
  <c r="J74" i="29"/>
  <c r="K74" i="29" s="1"/>
  <c r="J73" i="29"/>
  <c r="K73" i="29" s="1"/>
  <c r="Y73" i="29"/>
  <c r="Y74" i="29"/>
  <c r="W73" i="29"/>
  <c r="W74" i="29"/>
  <c r="U73" i="29"/>
  <c r="U74" i="29"/>
  <c r="S74" i="29"/>
  <c r="Q73" i="29"/>
  <c r="M73" i="29"/>
  <c r="M74" i="29"/>
  <c r="I73" i="29"/>
  <c r="I74" i="29"/>
  <c r="G73" i="29"/>
  <c r="G74" i="29"/>
  <c r="S71" i="29"/>
  <c r="J71" i="29"/>
  <c r="K71" i="29" s="1"/>
  <c r="Q70" i="29"/>
  <c r="J70" i="29"/>
  <c r="K70" i="29" s="1"/>
  <c r="Y70" i="29"/>
  <c r="Y71" i="29"/>
  <c r="W70" i="29"/>
  <c r="W71" i="29"/>
  <c r="U70" i="29"/>
  <c r="U71" i="29"/>
  <c r="M70" i="29"/>
  <c r="M71" i="29"/>
  <c r="I70" i="29"/>
  <c r="I71" i="29"/>
  <c r="G70" i="29"/>
  <c r="G71" i="29"/>
  <c r="S68" i="29"/>
  <c r="J68" i="29"/>
  <c r="Q67" i="29"/>
  <c r="J67" i="29"/>
  <c r="K67" i="29" s="1"/>
  <c r="Y67" i="29"/>
  <c r="Y68" i="29"/>
  <c r="W67" i="29"/>
  <c r="W68" i="29"/>
  <c r="U67" i="29"/>
  <c r="U68" i="29"/>
  <c r="M67" i="29"/>
  <c r="M68" i="29"/>
  <c r="K68" i="29"/>
  <c r="I67" i="29"/>
  <c r="I68" i="29"/>
  <c r="G67" i="29"/>
  <c r="G68" i="29"/>
  <c r="Q62" i="29" l="1"/>
  <c r="J62" i="29"/>
  <c r="Q61" i="29"/>
  <c r="J61" i="29"/>
  <c r="S60" i="29"/>
  <c r="J60" i="29"/>
  <c r="Q59" i="29"/>
  <c r="J59" i="29"/>
  <c r="S57" i="29"/>
  <c r="J57" i="29"/>
  <c r="Q56" i="29" l="1"/>
  <c r="J56" i="29"/>
  <c r="K56" i="29" s="1"/>
  <c r="Y56" i="29"/>
  <c r="Y57" i="29"/>
  <c r="Y59" i="29"/>
  <c r="Y60" i="29"/>
  <c r="Y61" i="29"/>
  <c r="Y62" i="29"/>
  <c r="W56" i="29"/>
  <c r="W57" i="29"/>
  <c r="W59" i="29"/>
  <c r="W60" i="29"/>
  <c r="W61" i="29"/>
  <c r="W62" i="29"/>
  <c r="U56" i="29"/>
  <c r="U57" i="29"/>
  <c r="U59" i="29"/>
  <c r="U60" i="29"/>
  <c r="U61" i="29"/>
  <c r="U62" i="29"/>
  <c r="M56" i="29"/>
  <c r="M57" i="29"/>
  <c r="M59" i="29"/>
  <c r="M60" i="29"/>
  <c r="M61" i="29"/>
  <c r="M62" i="29"/>
  <c r="K57" i="29"/>
  <c r="K59" i="29"/>
  <c r="K60" i="29"/>
  <c r="K61" i="29"/>
  <c r="K62" i="29"/>
  <c r="I56" i="29"/>
  <c r="I57" i="29"/>
  <c r="I59" i="29"/>
  <c r="I60" i="29"/>
  <c r="G56" i="29"/>
  <c r="G57" i="29"/>
  <c r="G59" i="29"/>
  <c r="G60" i="29"/>
  <c r="G61" i="29"/>
  <c r="G62" i="29"/>
  <c r="P48" i="29" l="1"/>
  <c r="Q48" i="29" s="1"/>
  <c r="J50" i="29"/>
  <c r="Q49" i="29"/>
  <c r="J49" i="29"/>
  <c r="Q47" i="29"/>
  <c r="J47" i="29"/>
  <c r="R44" i="29"/>
  <c r="S44" i="29" s="1"/>
  <c r="P44" i="29"/>
  <c r="Q44" i="29" s="1"/>
  <c r="S46" i="29"/>
  <c r="J46" i="29"/>
  <c r="Q45" i="29"/>
  <c r="J45" i="29"/>
  <c r="Y43" i="29"/>
  <c r="Q43" i="29"/>
  <c r="J43" i="29"/>
  <c r="Q40" i="29"/>
  <c r="R40" i="29"/>
  <c r="S40" i="29" s="1"/>
  <c r="P40" i="29"/>
  <c r="S42" i="29"/>
  <c r="J42" i="29"/>
  <c r="Q41" i="29"/>
  <c r="J41" i="29"/>
  <c r="Y41" i="29" l="1"/>
  <c r="Y42" i="29"/>
  <c r="Y45" i="29"/>
  <c r="Y46" i="29"/>
  <c r="Y47" i="29"/>
  <c r="Y49" i="29"/>
  <c r="Y50" i="29"/>
  <c r="W41" i="29"/>
  <c r="W42" i="29"/>
  <c r="W43" i="29"/>
  <c r="W45" i="29"/>
  <c r="W46" i="29"/>
  <c r="W47" i="29"/>
  <c r="W49" i="29"/>
  <c r="W50" i="29"/>
  <c r="U41" i="29"/>
  <c r="U42" i="29"/>
  <c r="U43" i="29"/>
  <c r="U45" i="29"/>
  <c r="U46" i="29"/>
  <c r="U47" i="29"/>
  <c r="U49" i="29"/>
  <c r="U50" i="29"/>
  <c r="M41" i="29"/>
  <c r="M42" i="29"/>
  <c r="M43" i="29"/>
  <c r="M45" i="29"/>
  <c r="M46" i="29"/>
  <c r="M47" i="29"/>
  <c r="M49" i="29"/>
  <c r="M50" i="29"/>
  <c r="K41" i="29"/>
  <c r="K42" i="29"/>
  <c r="K43" i="29"/>
  <c r="K45" i="29"/>
  <c r="K46" i="29"/>
  <c r="K47" i="29"/>
  <c r="K49" i="29"/>
  <c r="K50" i="29"/>
  <c r="I41" i="29"/>
  <c r="I42" i="29"/>
  <c r="I45" i="29"/>
  <c r="I46" i="29"/>
  <c r="I49" i="29"/>
  <c r="I50" i="29"/>
  <c r="G41" i="29"/>
  <c r="G42" i="29"/>
  <c r="G43" i="29"/>
  <c r="G45" i="29"/>
  <c r="G46" i="29"/>
  <c r="G47" i="29"/>
  <c r="G49" i="29"/>
  <c r="G50" i="29"/>
  <c r="R37" i="29"/>
  <c r="S37" i="29" s="1"/>
  <c r="P37" i="29"/>
  <c r="Q37" i="29" s="1"/>
  <c r="S39" i="29"/>
  <c r="Q38" i="29"/>
  <c r="Y38" i="29"/>
  <c r="Y39" i="29"/>
  <c r="W38" i="29"/>
  <c r="W39" i="29"/>
  <c r="U38" i="29"/>
  <c r="U39" i="29"/>
  <c r="M38" i="29"/>
  <c r="M39" i="29"/>
  <c r="I38" i="29"/>
  <c r="I39" i="29"/>
  <c r="G38" i="29"/>
  <c r="G39" i="29"/>
  <c r="J39" i="29"/>
  <c r="K39" i="29" s="1"/>
  <c r="J38" i="29"/>
  <c r="K38" i="29" s="1"/>
  <c r="J132" i="29" l="1"/>
  <c r="K132" i="29" s="1"/>
  <c r="Q131" i="29"/>
  <c r="J131" i="29"/>
  <c r="K131" i="29" s="1"/>
  <c r="Y131" i="29"/>
  <c r="Y132" i="29"/>
  <c r="W131" i="29"/>
  <c r="W132" i="29"/>
  <c r="U131" i="29"/>
  <c r="U132" i="29"/>
  <c r="M131" i="29"/>
  <c r="M132" i="29"/>
  <c r="I131" i="29"/>
  <c r="I132" i="29"/>
  <c r="G131" i="29"/>
  <c r="G132" i="29"/>
  <c r="X130" i="29"/>
  <c r="V130" i="29"/>
  <c r="T130" i="29"/>
  <c r="P130" i="29"/>
  <c r="Q130" i="29" s="1"/>
  <c r="L130" i="29"/>
  <c r="H130" i="29"/>
  <c r="F130" i="29"/>
  <c r="E130" i="29"/>
  <c r="I130" i="29" l="1"/>
  <c r="J130" i="29"/>
  <c r="K130" i="29" s="1"/>
  <c r="Q54" i="29"/>
  <c r="Q33" i="29" l="1"/>
  <c r="J33" i="29"/>
  <c r="R30" i="29"/>
  <c r="S30" i="29" s="1"/>
  <c r="S32" i="29"/>
  <c r="J32" i="29"/>
  <c r="K32" i="29" s="1"/>
  <c r="Q31" i="29"/>
  <c r="J31" i="29"/>
  <c r="K31" i="29" s="1"/>
  <c r="J29" i="29"/>
  <c r="K29" i="29" s="1"/>
  <c r="Q28" i="29"/>
  <c r="J28" i="29"/>
  <c r="K28" i="29" s="1"/>
  <c r="R24" i="29"/>
  <c r="S24" i="29" s="1"/>
  <c r="S26" i="29"/>
  <c r="Q25" i="29"/>
  <c r="J26" i="29"/>
  <c r="J25" i="29"/>
  <c r="K25" i="29" s="1"/>
  <c r="U23" i="29"/>
  <c r="Q22" i="29"/>
  <c r="J23" i="29"/>
  <c r="K23" i="29" s="1"/>
  <c r="J22" i="29"/>
  <c r="K22" i="29" s="1"/>
  <c r="Y16" i="29"/>
  <c r="Y17" i="29"/>
  <c r="Y19" i="29"/>
  <c r="Y20" i="29"/>
  <c r="Y22" i="29"/>
  <c r="Y23" i="29"/>
  <c r="Y25" i="29"/>
  <c r="Y26" i="29"/>
  <c r="Y28" i="29"/>
  <c r="Y29" i="29"/>
  <c r="Y31" i="29"/>
  <c r="Y32" i="29"/>
  <c r="W16" i="29"/>
  <c r="W17" i="29"/>
  <c r="W19" i="29"/>
  <c r="W20" i="29"/>
  <c r="W22" i="29"/>
  <c r="W23" i="29"/>
  <c r="W25" i="29"/>
  <c r="W26" i="29"/>
  <c r="W28" i="29"/>
  <c r="W29" i="29"/>
  <c r="W31" i="29"/>
  <c r="W32" i="29"/>
  <c r="U16" i="29"/>
  <c r="U17" i="29"/>
  <c r="U19" i="29"/>
  <c r="U20" i="29"/>
  <c r="U22" i="29"/>
  <c r="U25" i="29"/>
  <c r="U26" i="29"/>
  <c r="U28" i="29"/>
  <c r="U29" i="29"/>
  <c r="U31" i="29"/>
  <c r="U32" i="29"/>
  <c r="R18" i="29"/>
  <c r="S18" i="29" s="1"/>
  <c r="S20" i="29"/>
  <c r="Q19" i="29"/>
  <c r="M22" i="29"/>
  <c r="M23" i="29"/>
  <c r="M25" i="29"/>
  <c r="M26" i="29"/>
  <c r="M28" i="29"/>
  <c r="M29" i="29"/>
  <c r="M31" i="29"/>
  <c r="M32" i="29"/>
  <c r="K26" i="29"/>
  <c r="I22" i="29"/>
  <c r="I23" i="29"/>
  <c r="I25" i="29"/>
  <c r="I26" i="29"/>
  <c r="I28" i="29"/>
  <c r="I29" i="29"/>
  <c r="I31" i="29"/>
  <c r="I32" i="29"/>
  <c r="G22" i="29"/>
  <c r="G23" i="29"/>
  <c r="G25" i="29"/>
  <c r="G26" i="29"/>
  <c r="G28" i="29"/>
  <c r="G29" i="29"/>
  <c r="G31" i="29"/>
  <c r="G32" i="29"/>
  <c r="M19" i="29"/>
  <c r="M20" i="29"/>
  <c r="I19" i="29"/>
  <c r="I20" i="29"/>
  <c r="G19" i="29"/>
  <c r="G20" i="29"/>
  <c r="J20" i="29"/>
  <c r="K20" i="29" s="1"/>
  <c r="J19" i="29"/>
  <c r="K19" i="29" s="1"/>
  <c r="R15" i="29"/>
  <c r="S17" i="29"/>
  <c r="Q16" i="29"/>
  <c r="M16" i="29"/>
  <c r="M17" i="29"/>
  <c r="K16" i="29"/>
  <c r="I16" i="29"/>
  <c r="I17" i="29"/>
  <c r="G16" i="29"/>
  <c r="G17" i="29"/>
  <c r="J17" i="29"/>
  <c r="K17" i="29" s="1"/>
  <c r="J16" i="29"/>
  <c r="R36" i="29" l="1"/>
  <c r="S15" i="29"/>
  <c r="Y7" i="29"/>
  <c r="Y8" i="29"/>
  <c r="Y10" i="29"/>
  <c r="Y11" i="29"/>
  <c r="W7" i="29"/>
  <c r="W8" i="29"/>
  <c r="W10" i="29"/>
  <c r="W11" i="29"/>
  <c r="U7" i="29"/>
  <c r="U8" i="29"/>
  <c r="U10" i="29"/>
  <c r="U11" i="29"/>
  <c r="S8" i="29"/>
  <c r="Q7" i="29"/>
  <c r="M7" i="29"/>
  <c r="M8" i="29"/>
  <c r="M10" i="29"/>
  <c r="M11" i="29"/>
  <c r="I7" i="29"/>
  <c r="I8" i="29"/>
  <c r="I10" i="29"/>
  <c r="I11" i="29"/>
  <c r="G7" i="29"/>
  <c r="G8" i="29"/>
  <c r="G10" i="29"/>
  <c r="G11" i="29"/>
  <c r="R6" i="29"/>
  <c r="S6" i="29" s="1"/>
  <c r="R9" i="29"/>
  <c r="S9" i="29" s="1"/>
  <c r="X9" i="29"/>
  <c r="V9" i="29"/>
  <c r="T9" i="29"/>
  <c r="P9" i="29"/>
  <c r="Q9" i="29" s="1"/>
  <c r="L9" i="29"/>
  <c r="H9" i="29"/>
  <c r="F9" i="29"/>
  <c r="E9" i="29"/>
  <c r="X6" i="29"/>
  <c r="V6" i="29"/>
  <c r="T6" i="29"/>
  <c r="P6" i="29"/>
  <c r="Q6" i="29" s="1"/>
  <c r="L6" i="29"/>
  <c r="H6" i="29"/>
  <c r="F6" i="29"/>
  <c r="E6" i="29"/>
  <c r="U6" i="29" s="1"/>
  <c r="J11" i="29"/>
  <c r="K11" i="29" s="1"/>
  <c r="J10" i="29"/>
  <c r="K10" i="29" s="1"/>
  <c r="J8" i="29"/>
  <c r="K8" i="29" s="1"/>
  <c r="J7" i="29"/>
  <c r="K7" i="29" s="1"/>
  <c r="Y6" i="29" l="1"/>
  <c r="G6" i="29"/>
  <c r="G9" i="29"/>
  <c r="U9" i="29"/>
  <c r="W6" i="29"/>
  <c r="I9" i="29"/>
  <c r="W9" i="29"/>
  <c r="M6" i="29"/>
  <c r="M9" i="29"/>
  <c r="Y9" i="29"/>
  <c r="I6" i="29"/>
  <c r="J6" i="29"/>
  <c r="K6" i="29" s="1"/>
  <c r="R34" i="29"/>
  <c r="J9" i="29"/>
  <c r="K9" i="29" s="1"/>
  <c r="Y5" i="29"/>
  <c r="W5" i="29"/>
  <c r="U5" i="29"/>
  <c r="S5" i="29"/>
  <c r="M5" i="29"/>
  <c r="J5" i="29"/>
  <c r="K5" i="29" s="1"/>
  <c r="I5" i="29"/>
  <c r="G5" i="29"/>
  <c r="Y4" i="29"/>
  <c r="W4" i="29"/>
  <c r="U4" i="29"/>
  <c r="Q4" i="29"/>
  <c r="M4" i="29"/>
  <c r="J4" i="29"/>
  <c r="K4" i="29" s="1"/>
  <c r="I4" i="29"/>
  <c r="G4" i="29"/>
  <c r="X3" i="29"/>
  <c r="V3" i="29"/>
  <c r="T3" i="29"/>
  <c r="R3" i="29"/>
  <c r="S3" i="29" s="1"/>
  <c r="P3" i="29"/>
  <c r="Q3" i="29" s="1"/>
  <c r="L3" i="29"/>
  <c r="M3" i="29" s="1"/>
  <c r="H3" i="29"/>
  <c r="F3" i="29"/>
  <c r="E3" i="29"/>
  <c r="W3" i="29" l="1"/>
  <c r="I3" i="29"/>
  <c r="U3" i="29"/>
  <c r="Y3" i="29"/>
  <c r="G3" i="29"/>
  <c r="J3" i="29"/>
  <c r="K3" i="29" s="1"/>
  <c r="F36" i="29" l="1"/>
  <c r="F35" i="29"/>
  <c r="F30" i="29"/>
  <c r="F27" i="29"/>
  <c r="F24" i="29"/>
  <c r="F21" i="29"/>
  <c r="F18" i="29"/>
  <c r="F15" i="29"/>
  <c r="J36" i="29"/>
  <c r="J35" i="29"/>
  <c r="J30" i="29"/>
  <c r="J27" i="29"/>
  <c r="J24" i="29"/>
  <c r="J21" i="29"/>
  <c r="J18" i="29"/>
  <c r="J15" i="29"/>
  <c r="L36" i="29"/>
  <c r="L35" i="29"/>
  <c r="L30" i="29"/>
  <c r="L27" i="29"/>
  <c r="L24" i="29"/>
  <c r="L21" i="29"/>
  <c r="L18" i="29"/>
  <c r="L15" i="29"/>
  <c r="P35" i="29"/>
  <c r="P30" i="29"/>
  <c r="Q30" i="29" s="1"/>
  <c r="P27" i="29"/>
  <c r="Q27" i="29" s="1"/>
  <c r="P24" i="29"/>
  <c r="Q24" i="29" s="1"/>
  <c r="P21" i="29"/>
  <c r="Q21" i="29" s="1"/>
  <c r="P18" i="29"/>
  <c r="Q18" i="29" s="1"/>
  <c r="P15" i="29"/>
  <c r="Q15" i="29" s="1"/>
  <c r="T36" i="29"/>
  <c r="T35" i="29"/>
  <c r="K30" i="29" l="1"/>
  <c r="K27" i="29"/>
  <c r="K24" i="29"/>
  <c r="K21" i="29"/>
  <c r="J34" i="29"/>
  <c r="F34" i="29"/>
  <c r="T34" i="29"/>
  <c r="P34" i="29"/>
  <c r="L34" i="29"/>
  <c r="L85" i="29" l="1"/>
  <c r="L82" i="29"/>
  <c r="L79" i="29"/>
  <c r="L75" i="29"/>
  <c r="L72" i="29"/>
  <c r="L69" i="29"/>
  <c r="L66" i="29"/>
  <c r="P66" i="29"/>
  <c r="Q66" i="29" s="1"/>
  <c r="X104" i="29"/>
  <c r="X103" i="29"/>
  <c r="X102" i="29"/>
  <c r="X101" i="29"/>
  <c r="V104" i="29"/>
  <c r="V103" i="29"/>
  <c r="V102" i="29"/>
  <c r="V101" i="29"/>
  <c r="T104" i="29"/>
  <c r="T103" i="29"/>
  <c r="T102" i="29"/>
  <c r="T101" i="29"/>
  <c r="R103" i="29"/>
  <c r="R102" i="29"/>
  <c r="P103" i="29"/>
  <c r="P101" i="29"/>
  <c r="N104" i="29"/>
  <c r="L104" i="29"/>
  <c r="L103" i="29"/>
  <c r="L102" i="29"/>
  <c r="L101" i="29"/>
  <c r="J101" i="29"/>
  <c r="F104" i="29"/>
  <c r="F103" i="29"/>
  <c r="F102" i="29"/>
  <c r="F101" i="29"/>
  <c r="E104" i="29"/>
  <c r="E102" i="29"/>
  <c r="E101" i="29"/>
  <c r="S102" i="29" l="1"/>
  <c r="O104" i="29"/>
  <c r="Q101" i="29"/>
  <c r="P100" i="29"/>
  <c r="N100" i="29"/>
  <c r="O100" i="29" s="1"/>
  <c r="X100" i="29"/>
  <c r="V100" i="29"/>
  <c r="T100" i="29"/>
  <c r="R100" i="29"/>
  <c r="L100" i="29"/>
  <c r="F100" i="29"/>
  <c r="R85" i="29" l="1"/>
  <c r="S85" i="29" s="1"/>
  <c r="R75" i="29"/>
  <c r="S75" i="29" s="1"/>
  <c r="R72" i="29"/>
  <c r="S72" i="29" s="1"/>
  <c r="R69" i="29"/>
  <c r="S69" i="29" s="1"/>
  <c r="R66" i="29"/>
  <c r="S66" i="29" s="1"/>
  <c r="P85" i="29"/>
  <c r="Q85" i="29" s="1"/>
  <c r="P82" i="29"/>
  <c r="Q82" i="29" s="1"/>
  <c r="P79" i="29"/>
  <c r="Q79" i="29" s="1"/>
  <c r="P75" i="29"/>
  <c r="Q75" i="29" s="1"/>
  <c r="P72" i="29"/>
  <c r="Q72" i="29" s="1"/>
  <c r="P69" i="29"/>
  <c r="Q69" i="29" s="1"/>
  <c r="N79" i="29"/>
  <c r="O79" i="29" s="1"/>
  <c r="E85" i="29"/>
  <c r="U188" i="29" l="1"/>
  <c r="M188" i="29"/>
  <c r="L14" i="29" l="1"/>
  <c r="L13" i="29"/>
  <c r="P13" i="29"/>
  <c r="R14" i="29"/>
  <c r="E14" i="29"/>
  <c r="S14" i="29" l="1"/>
  <c r="P12" i="29"/>
  <c r="R12" i="29"/>
  <c r="S12" i="29" s="1"/>
  <c r="L12" i="29"/>
  <c r="P58" i="29" l="1"/>
  <c r="Q58" i="29" s="1"/>
  <c r="R58" i="29"/>
  <c r="S58" i="29" s="1"/>
  <c r="R55" i="29"/>
  <c r="S55" i="29" s="1"/>
  <c r="P55" i="29"/>
  <c r="Q55" i="29" s="1"/>
  <c r="L55" i="29"/>
  <c r="L65" i="29"/>
  <c r="L64" i="29"/>
  <c r="R65" i="29"/>
  <c r="P64" i="29"/>
  <c r="W153" i="29"/>
  <c r="M151" i="29"/>
  <c r="M152" i="29"/>
  <c r="M153" i="29"/>
  <c r="L157" i="29"/>
  <c r="L156" i="29"/>
  <c r="L155" i="29"/>
  <c r="L150" i="29"/>
  <c r="P155" i="29"/>
  <c r="P150" i="29"/>
  <c r="Q150" i="29" s="1"/>
  <c r="R157" i="29"/>
  <c r="R156" i="29"/>
  <c r="R150" i="29"/>
  <c r="S150" i="29" s="1"/>
  <c r="T157" i="29"/>
  <c r="T156" i="29"/>
  <c r="T155" i="29"/>
  <c r="P154" i="29" l="1"/>
  <c r="P63" i="29"/>
  <c r="R63" i="29"/>
  <c r="L63" i="29"/>
  <c r="R154" i="29"/>
  <c r="L154" i="29"/>
  <c r="T154" i="29"/>
  <c r="Q154" i="29" l="1"/>
  <c r="M159" i="29"/>
  <c r="M160" i="29"/>
  <c r="M161" i="29"/>
  <c r="M162" i="29"/>
  <c r="M163" i="29"/>
  <c r="M169" i="29" s="1"/>
  <c r="R168" i="29"/>
  <c r="R167" i="29"/>
  <c r="P166" i="29"/>
  <c r="L168" i="29"/>
  <c r="L167" i="29"/>
  <c r="L166" i="29"/>
  <c r="J169" i="29"/>
  <c r="R158" i="29"/>
  <c r="P158" i="29"/>
  <c r="Q158" i="29" s="1"/>
  <c r="L158" i="29"/>
  <c r="S158" i="29" l="1"/>
  <c r="U186" i="29"/>
  <c r="I173" i="29"/>
  <c r="I174" i="29"/>
  <c r="I175" i="29"/>
  <c r="I176" i="29"/>
  <c r="I177" i="29"/>
  <c r="I178" i="29"/>
  <c r="I179" i="29"/>
  <c r="I181" i="29"/>
  <c r="I182" i="29"/>
  <c r="I183" i="29"/>
  <c r="I185" i="29"/>
  <c r="I187" i="29"/>
  <c r="I188" i="29"/>
  <c r="I191" i="29"/>
  <c r="I171" i="29"/>
  <c r="Y172" i="29"/>
  <c r="Y173" i="29"/>
  <c r="Y174" i="29"/>
  <c r="Y175" i="29"/>
  <c r="Y176" i="29"/>
  <c r="Y177" i="29"/>
  <c r="Y178" i="29"/>
  <c r="Y179" i="29"/>
  <c r="Y181" i="29"/>
  <c r="Y182" i="29"/>
  <c r="Y184" i="29"/>
  <c r="Y185" i="29"/>
  <c r="Y186" i="29"/>
  <c r="Y187" i="29"/>
  <c r="Y188" i="29"/>
  <c r="Y189" i="29"/>
  <c r="Y190" i="29"/>
  <c r="Y191" i="29"/>
  <c r="W172" i="29"/>
  <c r="W173" i="29"/>
  <c r="W174" i="29"/>
  <c r="W175" i="29"/>
  <c r="W176" i="29"/>
  <c r="W177" i="29"/>
  <c r="W178" i="29"/>
  <c r="W179" i="29"/>
  <c r="W181" i="29"/>
  <c r="W182" i="29"/>
  <c r="W184" i="29"/>
  <c r="W185" i="29"/>
  <c r="W186" i="29"/>
  <c r="W187" i="29"/>
  <c r="W188" i="29"/>
  <c r="W189" i="29"/>
  <c r="W190" i="29"/>
  <c r="W191" i="29"/>
  <c r="U172" i="29"/>
  <c r="U173" i="29"/>
  <c r="U174" i="29"/>
  <c r="U175" i="29"/>
  <c r="U176" i="29"/>
  <c r="U177" i="29"/>
  <c r="U178" i="29"/>
  <c r="U179" i="29"/>
  <c r="U181" i="29"/>
  <c r="U182" i="29"/>
  <c r="U184" i="29"/>
  <c r="U185" i="29"/>
  <c r="U187" i="29"/>
  <c r="U189" i="29"/>
  <c r="U190" i="29"/>
  <c r="U191" i="29"/>
  <c r="Q183" i="29"/>
  <c r="Q185" i="29"/>
  <c r="M172" i="29"/>
  <c r="M173" i="29"/>
  <c r="M174" i="29"/>
  <c r="M175" i="29"/>
  <c r="M176" i="29"/>
  <c r="M177" i="29"/>
  <c r="M178" i="29"/>
  <c r="M179" i="29"/>
  <c r="M181" i="29"/>
  <c r="M182" i="29"/>
  <c r="M184" i="29"/>
  <c r="M185" i="29"/>
  <c r="M186" i="29"/>
  <c r="M187" i="29"/>
  <c r="M189" i="29"/>
  <c r="M190" i="29"/>
  <c r="M191" i="29"/>
  <c r="M171" i="29"/>
  <c r="K173" i="29"/>
  <c r="K174" i="29"/>
  <c r="K175" i="29"/>
  <c r="K176" i="29"/>
  <c r="K177" i="29"/>
  <c r="K178" i="29"/>
  <c r="K179" i="29"/>
  <c r="K181" i="29"/>
  <c r="K182" i="29"/>
  <c r="K183" i="29"/>
  <c r="K185" i="29"/>
  <c r="K187" i="29"/>
  <c r="K188" i="29"/>
  <c r="K189" i="29"/>
  <c r="K191" i="29"/>
  <c r="I189" i="29"/>
  <c r="G172" i="29"/>
  <c r="G173" i="29"/>
  <c r="G174" i="29"/>
  <c r="G175" i="29"/>
  <c r="G176" i="29"/>
  <c r="G177" i="29"/>
  <c r="G178" i="29"/>
  <c r="G179" i="29"/>
  <c r="G181" i="29"/>
  <c r="G182" i="29"/>
  <c r="G184" i="29"/>
  <c r="G185" i="29"/>
  <c r="G186" i="29"/>
  <c r="G187" i="29"/>
  <c r="G188" i="29"/>
  <c r="G189" i="29"/>
  <c r="G190" i="29"/>
  <c r="G191" i="29"/>
  <c r="G171" i="29"/>
  <c r="X211" i="29"/>
  <c r="V211" i="29"/>
  <c r="T211" i="29"/>
  <c r="R211" i="29"/>
  <c r="R213" i="29"/>
  <c r="P211" i="29"/>
  <c r="P213" i="29"/>
  <c r="N211" i="29"/>
  <c r="N210" i="29"/>
  <c r="J211" i="29"/>
  <c r="X180" i="29"/>
  <c r="V180" i="29"/>
  <c r="T180" i="29"/>
  <c r="R210" i="29"/>
  <c r="P180" i="29"/>
  <c r="Q180" i="29" s="1"/>
  <c r="L180" i="29"/>
  <c r="J180" i="29"/>
  <c r="F180" i="29"/>
  <c r="X170" i="29"/>
  <c r="V170" i="29"/>
  <c r="T170" i="29"/>
  <c r="R170" i="29"/>
  <c r="P170" i="29"/>
  <c r="Q170" i="29" s="1"/>
  <c r="L170" i="29"/>
  <c r="F170" i="29"/>
  <c r="E170" i="29"/>
  <c r="E180" i="29"/>
  <c r="M183" i="29"/>
  <c r="R214" i="29" l="1"/>
  <c r="L211" i="29"/>
  <c r="M211" i="29" s="1"/>
  <c r="G183" i="29"/>
  <c r="Y180" i="29"/>
  <c r="Y183" i="29"/>
  <c r="U180" i="29"/>
  <c r="U183" i="29"/>
  <c r="W183" i="29"/>
  <c r="G180" i="29"/>
  <c r="M180" i="29"/>
  <c r="W180" i="29"/>
  <c r="U170" i="29"/>
  <c r="G170" i="29"/>
  <c r="W170" i="29"/>
  <c r="Y170" i="29"/>
  <c r="K180" i="29"/>
  <c r="H180" i="29"/>
  <c r="I180" i="29" s="1"/>
  <c r="M170" i="29"/>
  <c r="S170" i="29"/>
  <c r="S211" i="29" l="1"/>
  <c r="Q211" i="29"/>
  <c r="H211" i="29"/>
  <c r="O211" i="29"/>
  <c r="M33" i="29" l="1"/>
  <c r="J197" i="29"/>
  <c r="M199" i="29"/>
  <c r="X44" i="29" l="1"/>
  <c r="V52" i="29"/>
  <c r="L53" i="29"/>
  <c r="L52" i="29"/>
  <c r="L48" i="29"/>
  <c r="L44" i="29"/>
  <c r="L40" i="29"/>
  <c r="L37" i="29"/>
  <c r="R53" i="29"/>
  <c r="T53" i="29"/>
  <c r="V53" i="29"/>
  <c r="X53" i="29"/>
  <c r="F53" i="29"/>
  <c r="J53" i="29"/>
  <c r="E53" i="29"/>
  <c r="M54" i="29"/>
  <c r="L58" i="29"/>
  <c r="M78" i="29"/>
  <c r="M88" i="29"/>
  <c r="M89" i="29"/>
  <c r="M90" i="29"/>
  <c r="M91" i="29"/>
  <c r="M92" i="29"/>
  <c r="M93" i="29"/>
  <c r="M94" i="29"/>
  <c r="M95" i="29"/>
  <c r="M96" i="29"/>
  <c r="M97" i="29"/>
  <c r="M98" i="29"/>
  <c r="M99" i="29"/>
  <c r="P52" i="29"/>
  <c r="X52" i="29"/>
  <c r="X37" i="29"/>
  <c r="T44" i="29"/>
  <c r="S53" i="29" l="1"/>
  <c r="Y53" i="29"/>
  <c r="W53" i="29"/>
  <c r="G53" i="29"/>
  <c r="U53" i="29"/>
  <c r="R51" i="29"/>
  <c r="S51" i="29" s="1"/>
  <c r="M53" i="29"/>
  <c r="K53" i="29"/>
  <c r="L51" i="29"/>
  <c r="P51" i="29"/>
  <c r="L147" i="29"/>
  <c r="L149" i="29"/>
  <c r="L148" i="29"/>
  <c r="X147" i="29"/>
  <c r="O143" i="29"/>
  <c r="M137" i="29"/>
  <c r="M138" i="29"/>
  <c r="M140" i="29"/>
  <c r="M141" i="29"/>
  <c r="M143" i="29"/>
  <c r="M144" i="29"/>
  <c r="M145" i="29"/>
  <c r="M135" i="29"/>
  <c r="M134" i="29"/>
  <c r="N142" i="29"/>
  <c r="O142" i="29" s="1"/>
  <c r="L142" i="29"/>
  <c r="R139" i="29"/>
  <c r="S139" i="29" s="1"/>
  <c r="P139" i="29"/>
  <c r="Q139" i="29" s="1"/>
  <c r="L139" i="29"/>
  <c r="P136" i="29"/>
  <c r="Q136" i="29" s="1"/>
  <c r="L136" i="29"/>
  <c r="R133" i="29"/>
  <c r="S133" i="29" s="1"/>
  <c r="P133" i="29"/>
  <c r="Q133" i="29" s="1"/>
  <c r="L133" i="29"/>
  <c r="L111" i="29" l="1"/>
  <c r="M112" i="29"/>
  <c r="L114" i="29"/>
  <c r="R105" i="29"/>
  <c r="S105" i="29" s="1"/>
  <c r="P108" i="29"/>
  <c r="Q108" i="29" s="1"/>
  <c r="P105" i="29"/>
  <c r="Q105" i="29" s="1"/>
  <c r="X116" i="29"/>
  <c r="X115" i="29"/>
  <c r="X114" i="29"/>
  <c r="V116" i="29"/>
  <c r="V115" i="29"/>
  <c r="V114" i="29"/>
  <c r="T116" i="29"/>
  <c r="T115" i="29"/>
  <c r="T114" i="29"/>
  <c r="R115" i="29"/>
  <c r="P114" i="29"/>
  <c r="P113" i="29" l="1"/>
  <c r="L105" i="29"/>
  <c r="L116" i="29"/>
  <c r="M111" i="29"/>
  <c r="L108" i="29"/>
  <c r="L115" i="29"/>
  <c r="X113" i="29"/>
  <c r="N209" i="29"/>
  <c r="L209" i="29" l="1"/>
  <c r="N213" i="29"/>
  <c r="N214" i="29" l="1"/>
  <c r="L213" i="29"/>
  <c r="I202" i="29"/>
  <c r="K201" i="29"/>
  <c r="K202" i="29"/>
  <c r="K203" i="29"/>
  <c r="K200" i="29"/>
  <c r="M201" i="29"/>
  <c r="M202" i="29"/>
  <c r="M203" i="29"/>
  <c r="M200" i="29"/>
  <c r="Y202" i="29"/>
  <c r="W202" i="29"/>
  <c r="U202" i="29"/>
  <c r="Q202" i="29"/>
  <c r="G202" i="29"/>
  <c r="E204" i="29"/>
  <c r="S213" i="29" l="1"/>
  <c r="Q213" i="29"/>
  <c r="O213" i="29"/>
  <c r="I208" i="29"/>
  <c r="F209" i="29"/>
  <c r="M206" i="29"/>
  <c r="M207" i="29"/>
  <c r="M205" i="29"/>
  <c r="T209" i="29"/>
  <c r="V209" i="29"/>
  <c r="X209" i="29"/>
  <c r="K208" i="29"/>
  <c r="O208" i="29"/>
  <c r="O207" i="29"/>
  <c r="E209" i="29"/>
  <c r="G208" i="29"/>
  <c r="U208" i="29"/>
  <c r="W208" i="29"/>
  <c r="Y208" i="29"/>
  <c r="V213" i="29" l="1"/>
  <c r="T213" i="29"/>
  <c r="M213" i="29"/>
  <c r="J213" i="29"/>
  <c r="X213" i="29"/>
  <c r="M119" i="29" l="1"/>
  <c r="M120" i="29"/>
  <c r="M122" i="29"/>
  <c r="M123" i="29"/>
  <c r="M125" i="29"/>
  <c r="M126" i="29"/>
  <c r="L121" i="29"/>
  <c r="Q122" i="29"/>
  <c r="R118" i="29"/>
  <c r="S118" i="29" s="1"/>
  <c r="P118" i="29"/>
  <c r="Q118" i="29" s="1"/>
  <c r="L118" i="29"/>
  <c r="U117" i="29"/>
  <c r="M117" i="29" l="1"/>
  <c r="M128" i="29"/>
  <c r="G117" i="29"/>
  <c r="Q128" i="29" l="1"/>
  <c r="M129" i="29"/>
  <c r="R127" i="29"/>
  <c r="S127" i="29" s="1"/>
  <c r="P127" i="29"/>
  <c r="Q127" i="29" s="1"/>
  <c r="L127" i="29" l="1"/>
  <c r="V124" i="29"/>
  <c r="T121" i="29"/>
  <c r="T118" i="29"/>
  <c r="J157" i="29" l="1"/>
  <c r="J156" i="29"/>
  <c r="J155" i="29"/>
  <c r="J154" i="29" l="1"/>
  <c r="V149" i="29"/>
  <c r="T149" i="29"/>
  <c r="R149" i="29"/>
  <c r="J149" i="29"/>
  <c r="F149" i="29"/>
  <c r="E149" i="29"/>
  <c r="M149" i="29" l="1"/>
  <c r="K119" i="29"/>
  <c r="J44" i="29" l="1"/>
  <c r="Y33" i="29" l="1"/>
  <c r="Y54" i="29"/>
  <c r="Y78" i="29"/>
  <c r="Y88" i="29"/>
  <c r="Y89" i="29"/>
  <c r="Y90" i="29"/>
  <c r="Y91" i="29"/>
  <c r="Y92" i="29"/>
  <c r="Y93" i="29"/>
  <c r="Y94" i="29"/>
  <c r="Y95" i="29"/>
  <c r="Y96" i="29"/>
  <c r="Y97" i="29"/>
  <c r="Y98" i="29"/>
  <c r="Y99" i="29"/>
  <c r="Y111" i="29"/>
  <c r="Y112" i="29"/>
  <c r="Y117" i="29"/>
  <c r="Y119" i="29"/>
  <c r="Y120" i="29"/>
  <c r="Y122" i="29"/>
  <c r="Y123" i="29"/>
  <c r="Y125" i="29"/>
  <c r="Y126" i="29"/>
  <c r="Y134" i="29"/>
  <c r="Y135" i="29"/>
  <c r="Y137" i="29"/>
  <c r="Y138" i="29"/>
  <c r="Y140" i="29"/>
  <c r="Y141" i="29"/>
  <c r="Y143" i="29"/>
  <c r="Y144" i="29"/>
  <c r="Y145" i="29"/>
  <c r="Y151" i="29"/>
  <c r="Y152" i="29"/>
  <c r="Y153" i="29"/>
  <c r="Y159" i="29"/>
  <c r="Y160" i="29"/>
  <c r="Y161" i="29"/>
  <c r="Y162" i="29"/>
  <c r="Y163" i="29"/>
  <c r="Y169" i="29" s="1"/>
  <c r="Y171" i="29"/>
  <c r="Y198" i="29"/>
  <c r="Y199" i="29"/>
  <c r="Y200" i="29"/>
  <c r="Y201" i="29"/>
  <c r="Y203" i="29"/>
  <c r="Y205" i="29"/>
  <c r="Y206" i="29"/>
  <c r="Y207" i="29"/>
  <c r="W33" i="29"/>
  <c r="W54" i="29"/>
  <c r="W78" i="29"/>
  <c r="W88" i="29"/>
  <c r="W89" i="29"/>
  <c r="W90" i="29"/>
  <c r="W91" i="29"/>
  <c r="W92" i="29"/>
  <c r="W93" i="29"/>
  <c r="W94" i="29"/>
  <c r="W95" i="29"/>
  <c r="W96" i="29"/>
  <c r="W97" i="29"/>
  <c r="W98" i="29"/>
  <c r="W99" i="29"/>
  <c r="W111" i="29"/>
  <c r="W112" i="29"/>
  <c r="W117" i="29"/>
  <c r="W119" i="29"/>
  <c r="W120" i="29"/>
  <c r="W122" i="29"/>
  <c r="W123" i="29"/>
  <c r="W125" i="29"/>
  <c r="W126" i="29"/>
  <c r="W134" i="29"/>
  <c r="W135" i="29"/>
  <c r="W137" i="29"/>
  <c r="W138" i="29"/>
  <c r="W140" i="29"/>
  <c r="W141" i="29"/>
  <c r="W143" i="29"/>
  <c r="W144" i="29"/>
  <c r="W145" i="29"/>
  <c r="W149" i="29"/>
  <c r="W151" i="29"/>
  <c r="W152" i="29"/>
  <c r="W159" i="29"/>
  <c r="W160" i="29"/>
  <c r="W161" i="29"/>
  <c r="W162" i="29"/>
  <c r="W163" i="29"/>
  <c r="W169" i="29" s="1"/>
  <c r="W171" i="29"/>
  <c r="W198" i="29"/>
  <c r="W199" i="29"/>
  <c r="W200" i="29"/>
  <c r="W201" i="29"/>
  <c r="W203" i="29"/>
  <c r="W205" i="29"/>
  <c r="W206" i="29"/>
  <c r="W207" i="29"/>
  <c r="U33" i="29"/>
  <c r="U54" i="29"/>
  <c r="U78" i="29"/>
  <c r="U88" i="29"/>
  <c r="U89" i="29"/>
  <c r="U90" i="29"/>
  <c r="U91" i="29"/>
  <c r="U92" i="29"/>
  <c r="U93" i="29"/>
  <c r="U94" i="29"/>
  <c r="U95" i="29"/>
  <c r="U96" i="29"/>
  <c r="U97" i="29"/>
  <c r="U98" i="29"/>
  <c r="U99" i="29"/>
  <c r="U111" i="29"/>
  <c r="U112" i="29"/>
  <c r="U119" i="29"/>
  <c r="U120" i="29"/>
  <c r="U122" i="29"/>
  <c r="U123" i="29"/>
  <c r="U125" i="29"/>
  <c r="U126" i="29"/>
  <c r="U134" i="29"/>
  <c r="U135" i="29"/>
  <c r="U137" i="29"/>
  <c r="U138" i="29"/>
  <c r="U140" i="29"/>
  <c r="U141" i="29"/>
  <c r="U143" i="29"/>
  <c r="U144" i="29"/>
  <c r="U145" i="29"/>
  <c r="U149" i="29"/>
  <c r="U151" i="29"/>
  <c r="U152" i="29"/>
  <c r="U153" i="29"/>
  <c r="U159" i="29"/>
  <c r="U160" i="29"/>
  <c r="U161" i="29"/>
  <c r="U162" i="29"/>
  <c r="U163" i="29"/>
  <c r="U169" i="29" s="1"/>
  <c r="U171" i="29"/>
  <c r="U198" i="29"/>
  <c r="U199" i="29"/>
  <c r="U200" i="29"/>
  <c r="U201" i="29"/>
  <c r="U203" i="29"/>
  <c r="U205" i="29"/>
  <c r="U206" i="29"/>
  <c r="U207" i="29"/>
  <c r="Q119" i="29"/>
  <c r="Q125" i="29"/>
  <c r="Q134" i="29"/>
  <c r="Q137" i="29"/>
  <c r="Q140" i="29"/>
  <c r="Q200" i="29"/>
  <c r="Q201" i="29"/>
  <c r="Q203" i="29"/>
  <c r="O206" i="29"/>
  <c r="K33" i="29"/>
  <c r="K54" i="29"/>
  <c r="K78" i="29"/>
  <c r="K88" i="29"/>
  <c r="K92" i="29"/>
  <c r="K93" i="29"/>
  <c r="K111" i="29"/>
  <c r="K112" i="29"/>
  <c r="K117" i="29"/>
  <c r="K120" i="29"/>
  <c r="K134" i="29"/>
  <c r="K135" i="29"/>
  <c r="K137" i="29"/>
  <c r="K138" i="29"/>
  <c r="K141" i="29"/>
  <c r="K143" i="29"/>
  <c r="K144" i="29"/>
  <c r="K145" i="29"/>
  <c r="K149" i="29"/>
  <c r="K151" i="29"/>
  <c r="K152" i="29"/>
  <c r="K153" i="29"/>
  <c r="K159" i="29"/>
  <c r="K160" i="29"/>
  <c r="K161" i="29"/>
  <c r="K162" i="29"/>
  <c r="K163" i="29"/>
  <c r="K169" i="29" s="1"/>
  <c r="K171" i="29"/>
  <c r="K198" i="29"/>
  <c r="K199" i="29"/>
  <c r="K205" i="29"/>
  <c r="K206" i="29"/>
  <c r="K207" i="29"/>
  <c r="G33" i="29"/>
  <c r="G54" i="29"/>
  <c r="G78" i="29"/>
  <c r="G88" i="29"/>
  <c r="G89" i="29"/>
  <c r="G90" i="29"/>
  <c r="G91" i="29"/>
  <c r="G92" i="29"/>
  <c r="G93" i="29"/>
  <c r="G94" i="29"/>
  <c r="G95" i="29"/>
  <c r="G96" i="29"/>
  <c r="G97" i="29"/>
  <c r="G98" i="29"/>
  <c r="G99" i="29"/>
  <c r="G111" i="29"/>
  <c r="G112" i="29"/>
  <c r="G119" i="29"/>
  <c r="G120" i="29"/>
  <c r="G122" i="29"/>
  <c r="G123" i="29"/>
  <c r="G125" i="29"/>
  <c r="G126" i="29"/>
  <c r="G134" i="29"/>
  <c r="G135" i="29"/>
  <c r="G137" i="29"/>
  <c r="G138" i="29"/>
  <c r="G140" i="29"/>
  <c r="G141" i="29"/>
  <c r="G143" i="29"/>
  <c r="G144" i="29"/>
  <c r="G145" i="29"/>
  <c r="G149" i="29"/>
  <c r="G151" i="29"/>
  <c r="G152" i="29"/>
  <c r="G153" i="29"/>
  <c r="G159" i="29"/>
  <c r="G160" i="29"/>
  <c r="G161" i="29"/>
  <c r="G162" i="29"/>
  <c r="G163" i="29"/>
  <c r="G169" i="29" s="1"/>
  <c r="G198" i="29"/>
  <c r="G199" i="29"/>
  <c r="G200" i="29"/>
  <c r="G201" i="29"/>
  <c r="G203" i="29"/>
  <c r="G205" i="29"/>
  <c r="G206" i="29"/>
  <c r="G207" i="29"/>
  <c r="X168" i="29" l="1"/>
  <c r="X167" i="29"/>
  <c r="X166" i="29"/>
  <c r="V168" i="29"/>
  <c r="V167" i="29"/>
  <c r="V166" i="29"/>
  <c r="T168" i="29"/>
  <c r="T167" i="29"/>
  <c r="T166" i="29"/>
  <c r="X165" i="29" l="1"/>
  <c r="P165" i="29"/>
  <c r="R165" i="29"/>
  <c r="T165" i="29"/>
  <c r="V165" i="29"/>
  <c r="X157" i="29"/>
  <c r="V157" i="29"/>
  <c r="V217" i="29" s="1"/>
  <c r="X156" i="29"/>
  <c r="V156" i="29"/>
  <c r="X155" i="29"/>
  <c r="X215" i="29" s="1"/>
  <c r="V155" i="29"/>
  <c r="V215" i="29" s="1"/>
  <c r="X154" i="29" l="1"/>
  <c r="V154" i="29"/>
  <c r="L165" i="29"/>
  <c r="J168" i="29" l="1"/>
  <c r="F168" i="29"/>
  <c r="E168" i="29"/>
  <c r="S168" i="29" s="1"/>
  <c r="J167" i="29"/>
  <c r="F167" i="29"/>
  <c r="E167" i="29"/>
  <c r="J166" i="29"/>
  <c r="F166" i="29"/>
  <c r="E166" i="29"/>
  <c r="I161" i="29"/>
  <c r="X158" i="29"/>
  <c r="V158" i="29"/>
  <c r="T158" i="29"/>
  <c r="J158" i="29"/>
  <c r="F158" i="29"/>
  <c r="E158" i="29"/>
  <c r="Q166" i="29" l="1"/>
  <c r="Q165" i="29"/>
  <c r="S167" i="29"/>
  <c r="S165" i="29"/>
  <c r="M168" i="29"/>
  <c r="M158" i="29"/>
  <c r="M167" i="29"/>
  <c r="M166" i="29"/>
  <c r="E165" i="29"/>
  <c r="I163" i="29"/>
  <c r="I169" i="29" s="1"/>
  <c r="H166" i="29"/>
  <c r="I166" i="29" s="1"/>
  <c r="I160" i="29"/>
  <c r="H167" i="29"/>
  <c r="I167" i="29" s="1"/>
  <c r="I162" i="29"/>
  <c r="H168" i="29"/>
  <c r="I168" i="29" s="1"/>
  <c r="I159" i="29"/>
  <c r="H158" i="29"/>
  <c r="I158" i="29" s="1"/>
  <c r="U158" i="29"/>
  <c r="K158" i="29"/>
  <c r="K167" i="29"/>
  <c r="W158" i="29"/>
  <c r="W166" i="29"/>
  <c r="Y166" i="29"/>
  <c r="U166" i="29"/>
  <c r="K168" i="29"/>
  <c r="G158" i="29"/>
  <c r="Y158" i="29"/>
  <c r="G166" i="29"/>
  <c r="Y167" i="29"/>
  <c r="U167" i="29"/>
  <c r="W167" i="29"/>
  <c r="J165" i="29"/>
  <c r="K166" i="29"/>
  <c r="G167" i="29"/>
  <c r="W168" i="29"/>
  <c r="U168" i="29"/>
  <c r="Y168" i="29"/>
  <c r="G168" i="29"/>
  <c r="F165" i="29"/>
  <c r="M165" i="29" l="1"/>
  <c r="H165" i="29"/>
  <c r="I165" i="29" s="1"/>
  <c r="U165" i="29"/>
  <c r="Y165" i="29"/>
  <c r="W165" i="29"/>
  <c r="G165" i="29"/>
  <c r="K165" i="29"/>
  <c r="E114" i="29" l="1"/>
  <c r="F114" i="29"/>
  <c r="J114" i="29"/>
  <c r="F116" i="29"/>
  <c r="J116" i="29"/>
  <c r="E116" i="29"/>
  <c r="Q114" i="29" l="1"/>
  <c r="Q113" i="29"/>
  <c r="M116" i="29"/>
  <c r="M114" i="29"/>
  <c r="K116" i="29"/>
  <c r="U114" i="29"/>
  <c r="G114" i="29"/>
  <c r="U116" i="29"/>
  <c r="Y116" i="29"/>
  <c r="Y114" i="29"/>
  <c r="W116" i="29"/>
  <c r="G116" i="29"/>
  <c r="W114" i="29"/>
  <c r="K114" i="29"/>
  <c r="E103" i="29" l="1"/>
  <c r="J72" i="29"/>
  <c r="J69" i="29"/>
  <c r="F69" i="29"/>
  <c r="F66" i="29"/>
  <c r="E82" i="29"/>
  <c r="E79" i="29"/>
  <c r="E75" i="29"/>
  <c r="E72" i="29"/>
  <c r="E69" i="29"/>
  <c r="E66" i="29"/>
  <c r="S103" i="29" l="1"/>
  <c r="Q103" i="29"/>
  <c r="S100" i="29"/>
  <c r="Q100" i="29"/>
  <c r="E100" i="29"/>
  <c r="M66" i="29"/>
  <c r="M75" i="29"/>
  <c r="M72" i="29"/>
  <c r="M69" i="29"/>
  <c r="M102" i="29"/>
  <c r="M79" i="29"/>
  <c r="M104" i="29"/>
  <c r="M82" i="29"/>
  <c r="M103" i="29"/>
  <c r="M101" i="29"/>
  <c r="M85" i="29"/>
  <c r="Y103" i="29"/>
  <c r="U103" i="29"/>
  <c r="Y101" i="29"/>
  <c r="U101" i="29"/>
  <c r="K69" i="29"/>
  <c r="G66" i="29"/>
  <c r="G104" i="29"/>
  <c r="Y104" i="29"/>
  <c r="Y102" i="29"/>
  <c r="G69" i="29"/>
  <c r="G103" i="29"/>
  <c r="W104" i="29"/>
  <c r="W103" i="29"/>
  <c r="W102" i="29"/>
  <c r="W101" i="29"/>
  <c r="U104" i="29"/>
  <c r="U102" i="29"/>
  <c r="G102" i="29"/>
  <c r="G101" i="29"/>
  <c r="K101" i="29"/>
  <c r="M100" i="29" l="1"/>
  <c r="Y100" i="29"/>
  <c r="G100" i="29"/>
  <c r="W100" i="29"/>
  <c r="U100" i="29"/>
  <c r="I200" i="29"/>
  <c r="I201" i="29"/>
  <c r="I203" i="29"/>
  <c r="I206" i="29"/>
  <c r="I207" i="29"/>
  <c r="H209" i="29" l="1"/>
  <c r="H213" i="29" s="1"/>
  <c r="I205" i="29"/>
  <c r="H204" i="29"/>
  <c r="O205" i="29"/>
  <c r="Y211" i="29" l="1"/>
  <c r="U211" i="29"/>
  <c r="I211" i="29"/>
  <c r="G211" i="29"/>
  <c r="W211" i="29"/>
  <c r="G209" i="29"/>
  <c r="K211" i="29"/>
  <c r="W209" i="29"/>
  <c r="U209" i="29"/>
  <c r="Y209" i="29"/>
  <c r="K209" i="29"/>
  <c r="I209" i="29"/>
  <c r="X204" i="29"/>
  <c r="V204" i="29"/>
  <c r="T204" i="29"/>
  <c r="P204" i="29"/>
  <c r="L204" i="29" s="1"/>
  <c r="J204" i="29"/>
  <c r="F204" i="29"/>
  <c r="X197" i="29"/>
  <c r="V197" i="29"/>
  <c r="T197" i="29"/>
  <c r="P197" i="29"/>
  <c r="E197" i="29"/>
  <c r="F197" i="29"/>
  <c r="I198" i="29"/>
  <c r="I199" i="29"/>
  <c r="T210" i="29" l="1"/>
  <c r="T214" i="29" s="1"/>
  <c r="V210" i="29"/>
  <c r="V214" i="29" s="1"/>
  <c r="X210" i="29"/>
  <c r="X214" i="29" s="1"/>
  <c r="P210" i="29"/>
  <c r="P214" i="29" s="1"/>
  <c r="K204" i="29"/>
  <c r="M209" i="29"/>
  <c r="I204" i="29"/>
  <c r="M204" i="29"/>
  <c r="U197" i="29"/>
  <c r="U204" i="29"/>
  <c r="H197" i="29"/>
  <c r="Y197" i="29"/>
  <c r="W204" i="29"/>
  <c r="Y213" i="29"/>
  <c r="W213" i="29"/>
  <c r="G213" i="29"/>
  <c r="Y204" i="29"/>
  <c r="U213" i="29"/>
  <c r="K213" i="29"/>
  <c r="K197" i="29"/>
  <c r="G197" i="29"/>
  <c r="G204" i="29"/>
  <c r="W197" i="29"/>
  <c r="I213" i="29"/>
  <c r="L210" i="29" l="1"/>
  <c r="M197" i="29"/>
  <c r="Q204" i="29"/>
  <c r="I197" i="29"/>
  <c r="W210" i="29"/>
  <c r="U210" i="29"/>
  <c r="G210" i="29"/>
  <c r="Y210" i="29"/>
  <c r="F157" i="29"/>
  <c r="F217" i="29" s="1"/>
  <c r="F156" i="29"/>
  <c r="F155" i="29"/>
  <c r="F150" i="29"/>
  <c r="E157" i="29"/>
  <c r="E156" i="29"/>
  <c r="E155" i="29"/>
  <c r="E150" i="29"/>
  <c r="Q155" i="29" l="1"/>
  <c r="S154" i="29"/>
  <c r="S156" i="29"/>
  <c r="E217" i="29"/>
  <c r="G217" i="29" s="1"/>
  <c r="S157" i="29"/>
  <c r="L214" i="29"/>
  <c r="M210" i="29"/>
  <c r="S210" i="29"/>
  <c r="O210" i="29"/>
  <c r="Q210" i="29"/>
  <c r="M157" i="29"/>
  <c r="M156" i="29"/>
  <c r="M150" i="29"/>
  <c r="M155" i="29"/>
  <c r="F154" i="29"/>
  <c r="Y214" i="29"/>
  <c r="G214" i="29"/>
  <c r="U214" i="29"/>
  <c r="W214" i="29"/>
  <c r="K155" i="29"/>
  <c r="G155" i="29"/>
  <c r="K156" i="29"/>
  <c r="G156" i="29"/>
  <c r="Y155" i="29"/>
  <c r="W155" i="29"/>
  <c r="U155" i="29"/>
  <c r="W157" i="29"/>
  <c r="Y157" i="29"/>
  <c r="U157" i="29"/>
  <c r="G157" i="29"/>
  <c r="K157" i="29"/>
  <c r="W156" i="29"/>
  <c r="U156" i="29"/>
  <c r="Y156" i="29"/>
  <c r="G150" i="29"/>
  <c r="E154" i="29"/>
  <c r="E142" i="29"/>
  <c r="E139" i="29"/>
  <c r="E136" i="29"/>
  <c r="E133" i="29"/>
  <c r="M217" i="29" l="1"/>
  <c r="S217" i="29"/>
  <c r="U217" i="29"/>
  <c r="Q217" i="29"/>
  <c r="W217" i="29"/>
  <c r="M214" i="29"/>
  <c r="S214" i="29"/>
  <c r="O214" i="29"/>
  <c r="Q214" i="29"/>
  <c r="M154" i="29"/>
  <c r="M133" i="29"/>
  <c r="M136" i="29"/>
  <c r="M142" i="29"/>
  <c r="M139" i="29"/>
  <c r="K154" i="29"/>
  <c r="G154" i="29"/>
  <c r="U154" i="29"/>
  <c r="W154" i="29"/>
  <c r="Y154" i="29"/>
  <c r="E124" i="29" l="1"/>
  <c r="E121" i="29"/>
  <c r="E118" i="29"/>
  <c r="M121" i="29" l="1"/>
  <c r="M118" i="29"/>
  <c r="M124" i="29"/>
  <c r="T108" i="29"/>
  <c r="V108" i="29"/>
  <c r="X108" i="29"/>
  <c r="J108" i="29"/>
  <c r="E108" i="29"/>
  <c r="F108" i="29"/>
  <c r="M108" i="29" l="1"/>
  <c r="Y108" i="29"/>
  <c r="K108" i="29"/>
  <c r="U108" i="29"/>
  <c r="G108" i="29"/>
  <c r="W108" i="29"/>
  <c r="T105" i="29"/>
  <c r="V105" i="29"/>
  <c r="X105" i="29"/>
  <c r="J105" i="29"/>
  <c r="E105" i="29"/>
  <c r="F105" i="29"/>
  <c r="M105" i="29" l="1"/>
  <c r="K105" i="29"/>
  <c r="Y105" i="29"/>
  <c r="U105" i="29"/>
  <c r="G105" i="29"/>
  <c r="W105" i="29"/>
  <c r="T64" i="29"/>
  <c r="V64" i="29"/>
  <c r="X64" i="29"/>
  <c r="T65" i="29"/>
  <c r="V65" i="29"/>
  <c r="X65" i="29"/>
  <c r="J65" i="29"/>
  <c r="J64" i="29"/>
  <c r="E64" i="29"/>
  <c r="F64" i="29"/>
  <c r="E65" i="29"/>
  <c r="S63" i="29" s="1"/>
  <c r="F65" i="29"/>
  <c r="T58" i="29"/>
  <c r="V58" i="29"/>
  <c r="X58" i="29"/>
  <c r="J58" i="29"/>
  <c r="E58" i="29"/>
  <c r="F58" i="29"/>
  <c r="T55" i="29"/>
  <c r="V55" i="29"/>
  <c r="X55" i="29"/>
  <c r="J55" i="29"/>
  <c r="E55" i="29"/>
  <c r="F55" i="29"/>
  <c r="Q64" i="29" l="1"/>
  <c r="Q63" i="29"/>
  <c r="K58" i="29"/>
  <c r="W58" i="29"/>
  <c r="M58" i="29"/>
  <c r="Y58" i="29"/>
  <c r="U58" i="29"/>
  <c r="G58" i="29"/>
  <c r="U55" i="29"/>
  <c r="M55" i="29"/>
  <c r="S65" i="29"/>
  <c r="M64" i="29"/>
  <c r="K65" i="29"/>
  <c r="K55" i="29"/>
  <c r="Y55" i="29"/>
  <c r="G64" i="29"/>
  <c r="Y64" i="29"/>
  <c r="Y65" i="29"/>
  <c r="G55" i="29"/>
  <c r="W55" i="29"/>
  <c r="V63" i="29"/>
  <c r="W65" i="29"/>
  <c r="W64" i="29"/>
  <c r="G65" i="29"/>
  <c r="K64" i="29"/>
  <c r="U65" i="29"/>
  <c r="U64" i="29"/>
  <c r="J63" i="29"/>
  <c r="X63" i="29"/>
  <c r="E63" i="29"/>
  <c r="T63" i="29"/>
  <c r="F63" i="29"/>
  <c r="J52" i="29"/>
  <c r="F52" i="29"/>
  <c r="E52" i="29"/>
  <c r="I43" i="29"/>
  <c r="I47" i="29"/>
  <c r="F48" i="29"/>
  <c r="J48" i="29"/>
  <c r="T48" i="29"/>
  <c r="V48" i="29"/>
  <c r="X48" i="29"/>
  <c r="F44" i="29"/>
  <c r="V44" i="29"/>
  <c r="F40" i="29"/>
  <c r="J40" i="29"/>
  <c r="T40" i="29"/>
  <c r="V40" i="29"/>
  <c r="X40" i="29"/>
  <c r="F37" i="29"/>
  <c r="J37" i="29"/>
  <c r="T37" i="29"/>
  <c r="V37" i="29"/>
  <c r="E48" i="29"/>
  <c r="E44" i="29"/>
  <c r="E40" i="29"/>
  <c r="E37" i="29"/>
  <c r="Q52" i="29" l="1"/>
  <c r="Q51" i="29"/>
  <c r="K48" i="29"/>
  <c r="W48" i="29"/>
  <c r="M48" i="29"/>
  <c r="Y48" i="29"/>
  <c r="U48" i="29"/>
  <c r="G48" i="29"/>
  <c r="K44" i="29"/>
  <c r="G44" i="29"/>
  <c r="Y44" i="29"/>
  <c r="W44" i="29"/>
  <c r="U44" i="29"/>
  <c r="M44" i="29"/>
  <c r="K40" i="29"/>
  <c r="Y40" i="29"/>
  <c r="U40" i="29"/>
  <c r="G40" i="29"/>
  <c r="W40" i="29"/>
  <c r="M40" i="29"/>
  <c r="M65" i="29"/>
  <c r="E51" i="29"/>
  <c r="M51" i="29" s="1"/>
  <c r="M52" i="29"/>
  <c r="Y37" i="29"/>
  <c r="M37" i="29"/>
  <c r="K37" i="29"/>
  <c r="H53" i="29"/>
  <c r="I53" i="29" s="1"/>
  <c r="M63" i="29"/>
  <c r="H37" i="29"/>
  <c r="I37" i="29" s="1"/>
  <c r="H44" i="29"/>
  <c r="I44" i="29" s="1"/>
  <c r="H40" i="29"/>
  <c r="I40" i="29" s="1"/>
  <c r="H48" i="29"/>
  <c r="I48" i="29" s="1"/>
  <c r="H52" i="29"/>
  <c r="I52" i="29" s="1"/>
  <c r="W37" i="29"/>
  <c r="G37" i="29"/>
  <c r="G63" i="29"/>
  <c r="Y63" i="29"/>
  <c r="G52" i="29"/>
  <c r="W63" i="29"/>
  <c r="U37" i="29"/>
  <c r="K52" i="29"/>
  <c r="U63" i="29"/>
  <c r="K63" i="29"/>
  <c r="J51" i="29"/>
  <c r="F51" i="29"/>
  <c r="X30" i="29"/>
  <c r="X27" i="29"/>
  <c r="X24" i="29"/>
  <c r="X21" i="29"/>
  <c r="X18" i="29"/>
  <c r="X15" i="29"/>
  <c r="V30" i="29"/>
  <c r="V27" i="29"/>
  <c r="V24" i="29"/>
  <c r="V21" i="29"/>
  <c r="V18" i="29"/>
  <c r="V15" i="29"/>
  <c r="T30" i="29"/>
  <c r="T27" i="29"/>
  <c r="T24" i="29"/>
  <c r="T21" i="29"/>
  <c r="T18" i="29"/>
  <c r="T15" i="29"/>
  <c r="V35" i="29"/>
  <c r="X35" i="29"/>
  <c r="V36" i="29"/>
  <c r="X36" i="29"/>
  <c r="E35" i="29"/>
  <c r="E36" i="29"/>
  <c r="E30" i="29"/>
  <c r="E27" i="29"/>
  <c r="E24" i="29"/>
  <c r="E21" i="29"/>
  <c r="E15" i="29"/>
  <c r="Q35" i="29" l="1"/>
  <c r="Q34" i="29"/>
  <c r="S36" i="29"/>
  <c r="S34" i="29"/>
  <c r="U30" i="29"/>
  <c r="M30" i="29"/>
  <c r="G30" i="29"/>
  <c r="Y30" i="29"/>
  <c r="W30" i="29"/>
  <c r="Y27" i="29"/>
  <c r="M27" i="29"/>
  <c r="G27" i="29"/>
  <c r="W27" i="29"/>
  <c r="U27" i="29"/>
  <c r="U24" i="29"/>
  <c r="M24" i="29"/>
  <c r="Y24" i="29"/>
  <c r="W24" i="29"/>
  <c r="G24" i="29"/>
  <c r="W21" i="29"/>
  <c r="M21" i="29"/>
  <c r="G21" i="29"/>
  <c r="Y21" i="29"/>
  <c r="U21" i="29"/>
  <c r="M36" i="29"/>
  <c r="M35" i="29"/>
  <c r="M15" i="29"/>
  <c r="G51" i="29"/>
  <c r="H51" i="29"/>
  <c r="I51" i="29" s="1"/>
  <c r="G36" i="29"/>
  <c r="Y36" i="29"/>
  <c r="U36" i="29"/>
  <c r="K35" i="29"/>
  <c r="Y35" i="29"/>
  <c r="G35" i="29"/>
  <c r="W36" i="29"/>
  <c r="W35" i="29"/>
  <c r="W15" i="29"/>
  <c r="U35" i="29"/>
  <c r="K36" i="29"/>
  <c r="U15" i="29"/>
  <c r="Y15" i="29"/>
  <c r="K51" i="29"/>
  <c r="X34" i="29"/>
  <c r="V34" i="29"/>
  <c r="E34" i="29"/>
  <c r="M34" i="29" l="1"/>
  <c r="W34" i="29"/>
  <c r="G34" i="29"/>
  <c r="U34" i="29"/>
  <c r="K34" i="29"/>
  <c r="Y34" i="29"/>
  <c r="F14" i="29" l="1"/>
  <c r="F13" i="29"/>
  <c r="F215" i="29" s="1"/>
  <c r="E13" i="29"/>
  <c r="E215" i="29" s="1"/>
  <c r="Q215" i="29" l="1"/>
  <c r="Q219" i="29"/>
  <c r="M215" i="29"/>
  <c r="U215" i="29"/>
  <c r="W215" i="29"/>
  <c r="Y215" i="29"/>
  <c r="G215" i="29"/>
  <c r="Q13" i="29"/>
  <c r="Q12" i="29"/>
  <c r="M13" i="29"/>
  <c r="M14" i="29"/>
  <c r="G13" i="29"/>
  <c r="G14" i="29"/>
  <c r="E12" i="29"/>
  <c r="F12" i="29"/>
  <c r="I33" i="29"/>
  <c r="I54" i="29"/>
  <c r="I61" i="29"/>
  <c r="I62" i="29"/>
  <c r="I88" i="29"/>
  <c r="I92" i="29"/>
  <c r="I93" i="29"/>
  <c r="I112" i="29"/>
  <c r="I117" i="29"/>
  <c r="I120" i="29"/>
  <c r="I138" i="29"/>
  <c r="I141" i="29"/>
  <c r="I144" i="29"/>
  <c r="H101" i="29" l="1"/>
  <c r="M12" i="29"/>
  <c r="H36" i="29"/>
  <c r="H85" i="29"/>
  <c r="H79" i="29"/>
  <c r="H75" i="29"/>
  <c r="H69" i="29"/>
  <c r="H82" i="29"/>
  <c r="I78" i="29"/>
  <c r="H72" i="29"/>
  <c r="H66" i="29"/>
  <c r="H21" i="29"/>
  <c r="I21" i="29" s="1"/>
  <c r="H18" i="29"/>
  <c r="H24" i="29"/>
  <c r="I24" i="29" s="1"/>
  <c r="H27" i="29"/>
  <c r="I27" i="29" s="1"/>
  <c r="H30" i="29"/>
  <c r="I30" i="29" s="1"/>
  <c r="H15" i="29"/>
  <c r="H35" i="29"/>
  <c r="H108" i="29"/>
  <c r="H115" i="29"/>
  <c r="I111" i="29"/>
  <c r="H116" i="29"/>
  <c r="H105" i="29"/>
  <c r="I119" i="29"/>
  <c r="H118" i="29"/>
  <c r="I151" i="29"/>
  <c r="H155" i="29"/>
  <c r="H150" i="29"/>
  <c r="I137" i="29"/>
  <c r="H136" i="29"/>
  <c r="I135" i="29"/>
  <c r="H148" i="29"/>
  <c r="I152" i="29"/>
  <c r="H156" i="29"/>
  <c r="I143" i="29"/>
  <c r="H142" i="29"/>
  <c r="I153" i="29"/>
  <c r="H157" i="29"/>
  <c r="I145" i="29"/>
  <c r="H149" i="29"/>
  <c r="H139" i="29"/>
  <c r="I134" i="29"/>
  <c r="H147" i="29"/>
  <c r="H133" i="29"/>
  <c r="H55" i="29"/>
  <c r="H64" i="29"/>
  <c r="H58" i="29"/>
  <c r="I58" i="29" s="1"/>
  <c r="H14" i="29"/>
  <c r="H65" i="29"/>
  <c r="H13" i="29"/>
  <c r="G12" i="29"/>
  <c r="H114" i="29"/>
  <c r="I114" i="29" s="1"/>
  <c r="H215" i="29" l="1"/>
  <c r="I157" i="29"/>
  <c r="H217" i="29"/>
  <c r="I156" i="29"/>
  <c r="H216" i="29"/>
  <c r="H34" i="29"/>
  <c r="I34" i="29" s="1"/>
  <c r="I101" i="29"/>
  <c r="H113" i="29"/>
  <c r="I116" i="29"/>
  <c r="I149" i="29"/>
  <c r="H154" i="29"/>
  <c r="I154" i="29" s="1"/>
  <c r="I155" i="29"/>
  <c r="H127" i="29"/>
  <c r="H12" i="29"/>
  <c r="H63" i="29"/>
  <c r="I63" i="29" s="1"/>
  <c r="I217" i="29" l="1"/>
  <c r="J217" i="29"/>
  <c r="K217" i="29" s="1"/>
  <c r="I215" i="29"/>
  <c r="H219" i="29"/>
  <c r="J215" i="29"/>
  <c r="K215" i="29" s="1"/>
  <c r="J115" i="29"/>
  <c r="J150" i="29" l="1"/>
  <c r="I150" i="29" l="1"/>
  <c r="K150" i="29"/>
  <c r="T150" i="29" l="1"/>
  <c r="U150" i="29" s="1"/>
  <c r="V150" i="29"/>
  <c r="W150" i="29" s="1"/>
  <c r="X150" i="29"/>
  <c r="Y150" i="29" s="1"/>
  <c r="S135" i="29"/>
  <c r="S141" i="29"/>
  <c r="S145" i="29"/>
  <c r="S149" i="29"/>
  <c r="E148" i="29"/>
  <c r="F148" i="29"/>
  <c r="F216" i="29" s="1"/>
  <c r="J148" i="29"/>
  <c r="R148" i="29"/>
  <c r="R216" i="29" s="1"/>
  <c r="T148" i="29"/>
  <c r="T216" i="29" s="1"/>
  <c r="V148" i="29"/>
  <c r="V216" i="29" s="1"/>
  <c r="X148" i="29"/>
  <c r="X216" i="29" s="1"/>
  <c r="E147" i="29"/>
  <c r="Q147" i="29" s="1"/>
  <c r="F147" i="29"/>
  <c r="J147" i="29"/>
  <c r="P146" i="29"/>
  <c r="T147" i="29"/>
  <c r="V147" i="29"/>
  <c r="F142" i="29"/>
  <c r="G142" i="29" s="1"/>
  <c r="J142" i="29"/>
  <c r="T142" i="29"/>
  <c r="U142" i="29" s="1"/>
  <c r="V142" i="29"/>
  <c r="W142" i="29" s="1"/>
  <c r="X142" i="29"/>
  <c r="Y142" i="29" s="1"/>
  <c r="F139" i="29"/>
  <c r="G139" i="29" s="1"/>
  <c r="J139" i="29"/>
  <c r="T139" i="29"/>
  <c r="U139" i="29" s="1"/>
  <c r="V139" i="29"/>
  <c r="W139" i="29" s="1"/>
  <c r="X139" i="29"/>
  <c r="Y139" i="29" s="1"/>
  <c r="F136" i="29"/>
  <c r="G136" i="29" s="1"/>
  <c r="J136" i="29"/>
  <c r="T136" i="29"/>
  <c r="U136" i="29" s="1"/>
  <c r="V136" i="29"/>
  <c r="W136" i="29" s="1"/>
  <c r="X136" i="29"/>
  <c r="F133" i="29"/>
  <c r="G133" i="29" s="1"/>
  <c r="J133" i="29"/>
  <c r="T133" i="29"/>
  <c r="U133" i="29" s="1"/>
  <c r="V133" i="29"/>
  <c r="W133" i="29" s="1"/>
  <c r="X133" i="29"/>
  <c r="Y133" i="29" s="1"/>
  <c r="S120" i="29"/>
  <c r="S123" i="29"/>
  <c r="F124" i="29"/>
  <c r="G124" i="29" s="1"/>
  <c r="T124" i="29"/>
  <c r="U124" i="29" s="1"/>
  <c r="W124" i="29"/>
  <c r="X124" i="29"/>
  <c r="Y124" i="29" s="1"/>
  <c r="F121" i="29"/>
  <c r="G121" i="29" s="1"/>
  <c r="U121" i="29"/>
  <c r="V121" i="29"/>
  <c r="W121" i="29" s="1"/>
  <c r="X121" i="29"/>
  <c r="Y121" i="29" s="1"/>
  <c r="F118" i="29"/>
  <c r="G118" i="29" s="1"/>
  <c r="J118" i="29"/>
  <c r="U118" i="29"/>
  <c r="V118" i="29"/>
  <c r="W118" i="29" s="1"/>
  <c r="X118" i="29"/>
  <c r="Y118" i="29" s="1"/>
  <c r="E115" i="29"/>
  <c r="S115" i="29" s="1"/>
  <c r="F115" i="29"/>
  <c r="R113" i="29"/>
  <c r="F85" i="29"/>
  <c r="G85" i="29" s="1"/>
  <c r="J85" i="29"/>
  <c r="T85" i="29"/>
  <c r="U85" i="29" s="1"/>
  <c r="V85" i="29"/>
  <c r="W85" i="29" s="1"/>
  <c r="X85" i="29"/>
  <c r="Y85" i="29" s="1"/>
  <c r="F82" i="29"/>
  <c r="G82" i="29" s="1"/>
  <c r="J82" i="29"/>
  <c r="T82" i="29"/>
  <c r="U82" i="29" s="1"/>
  <c r="V82" i="29"/>
  <c r="W82" i="29" s="1"/>
  <c r="X82" i="29"/>
  <c r="Y82" i="29" s="1"/>
  <c r="F79" i="29"/>
  <c r="G79" i="29" s="1"/>
  <c r="J79" i="29"/>
  <c r="T79" i="29"/>
  <c r="U79" i="29" s="1"/>
  <c r="V79" i="29"/>
  <c r="W79" i="29" s="1"/>
  <c r="X79" i="29"/>
  <c r="Y79" i="29" s="1"/>
  <c r="F75" i="29"/>
  <c r="G75" i="29" s="1"/>
  <c r="J75" i="29"/>
  <c r="T75" i="29"/>
  <c r="U75" i="29" s="1"/>
  <c r="V75" i="29"/>
  <c r="W75" i="29" s="1"/>
  <c r="X75" i="29"/>
  <c r="Y75" i="29" s="1"/>
  <c r="F72" i="29"/>
  <c r="T72" i="29"/>
  <c r="U72" i="29" s="1"/>
  <c r="V72" i="29"/>
  <c r="W72" i="29" s="1"/>
  <c r="X72" i="29"/>
  <c r="Y72" i="29" s="1"/>
  <c r="T69" i="29"/>
  <c r="U69" i="29" s="1"/>
  <c r="V69" i="29"/>
  <c r="W69" i="29" s="1"/>
  <c r="X69" i="29"/>
  <c r="Y69" i="29" s="1"/>
  <c r="J66" i="29"/>
  <c r="K66" i="29" s="1"/>
  <c r="T66" i="29"/>
  <c r="U66" i="29" s="1"/>
  <c r="V66" i="29"/>
  <c r="W66" i="29" s="1"/>
  <c r="X66" i="29"/>
  <c r="Y66" i="29" s="1"/>
  <c r="I64" i="29"/>
  <c r="I55" i="29"/>
  <c r="T52" i="29"/>
  <c r="U52" i="29" s="1"/>
  <c r="W52" i="29"/>
  <c r="Y52" i="29"/>
  <c r="E18" i="29"/>
  <c r="K18" i="29"/>
  <c r="G15" i="29"/>
  <c r="J14" i="29"/>
  <c r="T14" i="29"/>
  <c r="V14" i="29"/>
  <c r="X14" i="29"/>
  <c r="J13" i="29"/>
  <c r="T13" i="29"/>
  <c r="V13" i="29"/>
  <c r="X13" i="29"/>
  <c r="T219" i="29" l="1"/>
  <c r="U216" i="29"/>
  <c r="M216" i="29"/>
  <c r="E219" i="29"/>
  <c r="R219" i="29"/>
  <c r="S219" i="29" s="1"/>
  <c r="S216" i="29"/>
  <c r="Y216" i="29"/>
  <c r="W216" i="29"/>
  <c r="V219" i="29"/>
  <c r="F219" i="29"/>
  <c r="J216" i="29"/>
  <c r="K216" i="29" s="1"/>
  <c r="G216" i="29"/>
  <c r="I216" i="29"/>
  <c r="S113" i="29"/>
  <c r="Q146" i="29"/>
  <c r="Y18" i="29"/>
  <c r="U18" i="29"/>
  <c r="W18" i="29"/>
  <c r="U115" i="29"/>
  <c r="F113" i="29"/>
  <c r="R146" i="29"/>
  <c r="X12" i="29"/>
  <c r="Y12" i="29" s="1"/>
  <c r="M18" i="29"/>
  <c r="V51" i="29"/>
  <c r="W51" i="29" s="1"/>
  <c r="M147" i="29"/>
  <c r="M148" i="29"/>
  <c r="Y136" i="29"/>
  <c r="X149" i="29"/>
  <c r="X217" i="29" s="1"/>
  <c r="Y217" i="29" s="1"/>
  <c r="M115" i="29"/>
  <c r="L113" i="29"/>
  <c r="U13" i="29"/>
  <c r="U14" i="29"/>
  <c r="Y148" i="29"/>
  <c r="W14" i="29"/>
  <c r="I36" i="29"/>
  <c r="F127" i="29"/>
  <c r="I127" i="29" s="1"/>
  <c r="Y13" i="29"/>
  <c r="K13" i="29"/>
  <c r="W13" i="29"/>
  <c r="Y14" i="29"/>
  <c r="K14" i="29"/>
  <c r="U148" i="29"/>
  <c r="J127" i="29"/>
  <c r="Y129" i="29"/>
  <c r="G148" i="29"/>
  <c r="U129" i="29"/>
  <c r="K129" i="29"/>
  <c r="K85" i="29"/>
  <c r="K118" i="29"/>
  <c r="G129" i="29"/>
  <c r="W129" i="29"/>
  <c r="W148" i="29"/>
  <c r="G18" i="29"/>
  <c r="K15" i="29"/>
  <c r="K75" i="29"/>
  <c r="Y115" i="29"/>
  <c r="W128" i="29"/>
  <c r="V127" i="29"/>
  <c r="Y147" i="29"/>
  <c r="G72" i="29"/>
  <c r="K72" i="29"/>
  <c r="W115" i="29"/>
  <c r="I115" i="29"/>
  <c r="G115" i="29"/>
  <c r="K115" i="29"/>
  <c r="U128" i="29"/>
  <c r="T127" i="29"/>
  <c r="K128" i="29"/>
  <c r="K133" i="29"/>
  <c r="K136" i="29"/>
  <c r="K139" i="29"/>
  <c r="K142" i="29"/>
  <c r="W147" i="29"/>
  <c r="V146" i="29"/>
  <c r="K147" i="29"/>
  <c r="Y128" i="29"/>
  <c r="X127" i="29"/>
  <c r="K79" i="29"/>
  <c r="K82" i="29"/>
  <c r="G128" i="29"/>
  <c r="U147" i="29"/>
  <c r="T146" i="29"/>
  <c r="F146" i="29"/>
  <c r="G147" i="29"/>
  <c r="K148" i="29"/>
  <c r="I129" i="29"/>
  <c r="I142" i="29"/>
  <c r="E146" i="29"/>
  <c r="V12" i="29"/>
  <c r="W12" i="29" s="1"/>
  <c r="J146" i="29"/>
  <c r="T113" i="29"/>
  <c r="I128" i="29"/>
  <c r="I133" i="29"/>
  <c r="J12" i="29"/>
  <c r="E127" i="29"/>
  <c r="T51" i="29"/>
  <c r="U51" i="29" s="1"/>
  <c r="I69" i="29"/>
  <c r="I82" i="29"/>
  <c r="T12" i="29"/>
  <c r="U12" i="29" s="1"/>
  <c r="X51" i="29"/>
  <c r="Y51" i="29" s="1"/>
  <c r="V113" i="29"/>
  <c r="E113" i="29"/>
  <c r="I136" i="29"/>
  <c r="I139" i="29"/>
  <c r="I15" i="29"/>
  <c r="I13" i="29"/>
  <c r="I148" i="29"/>
  <c r="I79" i="29"/>
  <c r="I18" i="29"/>
  <c r="I65" i="29"/>
  <c r="I75" i="29"/>
  <c r="I108" i="29"/>
  <c r="I147" i="29"/>
  <c r="I72" i="29"/>
  <c r="I85" i="29"/>
  <c r="I105" i="29"/>
  <c r="I118" i="29"/>
  <c r="I14" i="29"/>
  <c r="I66" i="29"/>
  <c r="J113" i="29"/>
  <c r="S129" i="29"/>
  <c r="S148" i="29"/>
  <c r="W219" i="29" l="1"/>
  <c r="M219" i="29"/>
  <c r="J219" i="29"/>
  <c r="K219" i="29" s="1"/>
  <c r="G219" i="29"/>
  <c r="I219" i="29"/>
  <c r="X219" i="29"/>
  <c r="Y219" i="29" s="1"/>
  <c r="U219" i="29"/>
  <c r="L146" i="29"/>
  <c r="S146" i="29"/>
  <c r="X146" i="29"/>
  <c r="Y146" i="29" s="1"/>
  <c r="Y149" i="29"/>
  <c r="M113" i="29"/>
  <c r="M127" i="29"/>
  <c r="M146" i="29"/>
  <c r="K127" i="29"/>
  <c r="K113" i="29"/>
  <c r="I35" i="29"/>
  <c r="K146" i="29"/>
  <c r="W113" i="29"/>
  <c r="Y113" i="29"/>
  <c r="W127" i="29"/>
  <c r="I12" i="29"/>
  <c r="K12" i="29"/>
  <c r="G113" i="29"/>
  <c r="Y127" i="29"/>
  <c r="U127" i="29"/>
  <c r="U146" i="29"/>
  <c r="W146" i="29"/>
  <c r="U113" i="29"/>
  <c r="G127" i="29"/>
  <c r="G146" i="29"/>
  <c r="I113" i="29"/>
  <c r="H146" i="29"/>
  <c r="I146" i="29" s="1"/>
  <c r="Y130" i="29" l="1"/>
  <c r="U130" i="29"/>
  <c r="G130" i="29"/>
  <c r="W130" i="29"/>
  <c r="M130" i="29"/>
  <c r="I89" i="29" l="1"/>
  <c r="J89" i="29"/>
  <c r="K89" i="29" l="1"/>
  <c r="I90" i="29"/>
  <c r="H102" i="29"/>
  <c r="I102" i="29" s="1"/>
  <c r="J90" i="29"/>
  <c r="K90" i="29" s="1"/>
  <c r="J102" i="29" l="1"/>
  <c r="K102" i="29" l="1"/>
  <c r="I91" i="29" l="1"/>
  <c r="J91" i="29"/>
  <c r="J103" i="29" s="1"/>
  <c r="H103" i="29"/>
  <c r="K91" i="29" l="1"/>
  <c r="K103" i="29"/>
  <c r="I103" i="29"/>
  <c r="I94" i="29" l="1"/>
  <c r="J94" i="29"/>
  <c r="K94" i="29" s="1"/>
  <c r="I95" i="29"/>
  <c r="J95" i="29"/>
  <c r="K95" i="29" s="1"/>
  <c r="I96" i="29"/>
  <c r="J96" i="29"/>
  <c r="K96" i="29" s="1"/>
  <c r="I97" i="29"/>
  <c r="J97" i="29"/>
  <c r="K97" i="29" s="1"/>
  <c r="I98" i="29"/>
  <c r="J98" i="29"/>
  <c r="K98" i="29" s="1"/>
  <c r="H104" i="29"/>
  <c r="I104" i="29" s="1"/>
  <c r="J99" i="29"/>
  <c r="J104" i="29" l="1"/>
  <c r="J100" i="29" s="1"/>
  <c r="K100" i="29" s="1"/>
  <c r="H100" i="29"/>
  <c r="I100" i="29" s="1"/>
  <c r="K104" i="29" l="1"/>
  <c r="I122" i="29" l="1"/>
  <c r="J122" i="29"/>
  <c r="K122" i="29" s="1"/>
  <c r="I123" i="29"/>
  <c r="J123" i="29"/>
  <c r="K123" i="29" s="1"/>
  <c r="H121" i="29"/>
  <c r="I121" i="29" s="1"/>
  <c r="I126" i="29"/>
  <c r="J126" i="29"/>
  <c r="K126" i="29" s="1"/>
  <c r="I125" i="29"/>
  <c r="H124" i="29"/>
  <c r="J124" i="29" s="1"/>
  <c r="K124" i="29" s="1"/>
  <c r="J125" i="29"/>
  <c r="K125" i="29" s="1"/>
  <c r="J121" i="29" l="1"/>
  <c r="K121" i="29" s="1"/>
  <c r="I124" i="29"/>
  <c r="K172" i="29"/>
  <c r="I172" i="29"/>
  <c r="J170" i="29"/>
  <c r="K170" i="29" s="1"/>
  <c r="H170" i="29" l="1"/>
  <c r="I170" i="29" s="1"/>
  <c r="K184" i="29"/>
  <c r="H184" i="29"/>
  <c r="I184" i="29" l="1"/>
  <c r="H194" i="29"/>
  <c r="H210" i="29" s="1"/>
  <c r="I194" i="29" l="1"/>
  <c r="J194" i="29"/>
  <c r="H192" i="29"/>
  <c r="H214" i="29"/>
  <c r="I214" i="29" s="1"/>
  <c r="I210" i="29"/>
  <c r="J192" i="29" l="1"/>
  <c r="K192" i="29" s="1"/>
  <c r="I192" i="29"/>
  <c r="K194" i="29"/>
  <c r="J210" i="29"/>
  <c r="K210" i="29" l="1"/>
  <c r="J214" i="29"/>
  <c r="K214" i="29" s="1"/>
</calcChain>
</file>

<file path=xl/sharedStrings.xml><?xml version="1.0" encoding="utf-8"?>
<sst xmlns="http://schemas.openxmlformats.org/spreadsheetml/2006/main" count="389" uniqueCount="165">
  <si>
    <t>№</t>
  </si>
  <si>
    <t>ФАКУЛЬТЕТ/ ИНСТИТУТ</t>
  </si>
  <si>
    <t>Декрет</t>
  </si>
  <si>
    <t>Служба в ВС</t>
  </si>
  <si>
    <t>Свой бизнес</t>
  </si>
  <si>
    <t>чел.</t>
  </si>
  <si>
    <t>%</t>
  </si>
  <si>
    <t>Химия</t>
  </si>
  <si>
    <t>Математика</t>
  </si>
  <si>
    <t>Прикладная математика и информатика</t>
  </si>
  <si>
    <t>Механика и математическое моделирование</t>
  </si>
  <si>
    <t>Математика и компьютерные науки</t>
  </si>
  <si>
    <t>Фундаментальная информатика и информационные технологии</t>
  </si>
  <si>
    <t>Прикладная информатика</t>
  </si>
  <si>
    <t>Программная инженерия</t>
  </si>
  <si>
    <t>Социология</t>
  </si>
  <si>
    <t>Социальная работа</t>
  </si>
  <si>
    <t>Психология</t>
  </si>
  <si>
    <t>Управление персоналом</t>
  </si>
  <si>
    <t>Юриспруденция</t>
  </si>
  <si>
    <t>Документоведение и архивоведение</t>
  </si>
  <si>
    <t>Судебная экспертиза</t>
  </si>
  <si>
    <t xml:space="preserve">Компьютерные системы и комплексы </t>
  </si>
  <si>
    <t>Технология машиностроения</t>
  </si>
  <si>
    <t>Менеджмент</t>
  </si>
  <si>
    <t>Экономика</t>
  </si>
  <si>
    <t>Международные отношения (МО)</t>
  </si>
  <si>
    <t>Туризм</t>
  </si>
  <si>
    <t xml:space="preserve">История </t>
  </si>
  <si>
    <t>Реклама и связи с общественностью</t>
  </si>
  <si>
    <t xml:space="preserve">Политология </t>
  </si>
  <si>
    <t>Радиофизика</t>
  </si>
  <si>
    <t>Специальные радиотехнические системы</t>
  </si>
  <si>
    <t xml:space="preserve">Журналистика   </t>
  </si>
  <si>
    <t>Издательское дело</t>
  </si>
  <si>
    <t xml:space="preserve">Реклама и связи с общественностью  </t>
  </si>
  <si>
    <t xml:space="preserve">Филология </t>
  </si>
  <si>
    <t>Государственное и муниципальное управление (ГМУ)</t>
  </si>
  <si>
    <t>Торговое дело</t>
  </si>
  <si>
    <t xml:space="preserve">Менеджмент </t>
  </si>
  <si>
    <t>Финансы и кредит</t>
  </si>
  <si>
    <t xml:space="preserve">Психология </t>
  </si>
  <si>
    <t>Бизнес-информатика</t>
  </si>
  <si>
    <t xml:space="preserve">Таможенное дело </t>
  </si>
  <si>
    <t>СПО</t>
  </si>
  <si>
    <t>Коммерция</t>
  </si>
  <si>
    <t>Право и организация социального обеспечения</t>
  </si>
  <si>
    <t>Экономика и бухгалтерский учет</t>
  </si>
  <si>
    <t>Финансы</t>
  </si>
  <si>
    <t>Информационные системы (по отраслям) на базе 9 кл</t>
  </si>
  <si>
    <t>Информационные системы (по отраслям) –  на базе 11 кл</t>
  </si>
  <si>
    <t>Технология продукции общественного питания–  на базе 9 кл</t>
  </si>
  <si>
    <t>Технология продукции общественного питания–  на базе 11 кл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</si>
  <si>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</si>
  <si>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</si>
  <si>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</si>
  <si>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</si>
  <si>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</si>
  <si>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</si>
  <si>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</si>
  <si>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</si>
  <si>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</si>
  <si>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</si>
  <si>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</si>
  <si>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</si>
  <si>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</si>
  <si>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</si>
  <si>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t>бакалавры</t>
  </si>
  <si>
    <t>магистры</t>
  </si>
  <si>
    <t>специалисты</t>
  </si>
  <si>
    <t>выпуск</t>
  </si>
  <si>
    <t>Фундаментальная и прикладная химия (ФПХ)</t>
  </si>
  <si>
    <t>Психология служебной деятельности (ПСД)</t>
  </si>
  <si>
    <t>Управление персоналом (УП)</t>
  </si>
  <si>
    <t xml:space="preserve">Информационные системы и технологии </t>
  </si>
  <si>
    <t xml:space="preserve">Физика </t>
  </si>
  <si>
    <t xml:space="preserve">Электроника и наноэлектроника </t>
  </si>
  <si>
    <t>Гостиничное дело</t>
  </si>
  <si>
    <t xml:space="preserve">Экономика </t>
  </si>
  <si>
    <t>Электрические станции, сети и системы</t>
  </si>
  <si>
    <t>итого по Филиалам</t>
  </si>
  <si>
    <t xml:space="preserve">Психолого-педагогическое образование </t>
  </si>
  <si>
    <t>Педагогика и психология девиантного поведения</t>
  </si>
  <si>
    <t>Психология служебной деятельности</t>
  </si>
  <si>
    <t>Физическая культура</t>
  </si>
  <si>
    <t>выпуск (итого ВШОПФ)</t>
  </si>
  <si>
    <t>Физическая культура для лиц с отклонениями в состоянии здоровья (адаптивная физическая культура)</t>
  </si>
  <si>
    <t>всего (бакалавры)</t>
  </si>
  <si>
    <t>всего (магистры)</t>
  </si>
  <si>
    <t>всего (специалисты)</t>
  </si>
  <si>
    <t>выпуск (итого ФКС)</t>
  </si>
  <si>
    <t>ИТОГО АФ</t>
  </si>
  <si>
    <t>ИТОГО ПФ</t>
  </si>
  <si>
    <t>ИТОГО ДФ</t>
  </si>
  <si>
    <t>ИТОГО БФ</t>
  </si>
  <si>
    <r>
      <t xml:space="preserve">ИИТММ </t>
    </r>
    <r>
      <rPr>
        <b/>
        <sz val="12"/>
        <color rgb="FF000000"/>
        <rFont val="Times New Roman"/>
        <family val="1"/>
        <charset val="204"/>
      </rPr>
      <t>(Институт информационных технологий, математики и механики)</t>
    </r>
  </si>
  <si>
    <t>Направление подготовки</t>
  </si>
  <si>
    <t>Биология</t>
  </si>
  <si>
    <t>Информационная безопасность телекоммуникационных систем</t>
  </si>
  <si>
    <t xml:space="preserve">Нанотехнологии и микросистемная техника </t>
  </si>
  <si>
    <t>ИТОГО ЮФ</t>
  </si>
  <si>
    <t>ИТОГО ХФ</t>
  </si>
  <si>
    <t xml:space="preserve">ИТОГО ФСН </t>
  </si>
  <si>
    <t>ИТОГО ФЗФ</t>
  </si>
  <si>
    <t>ИТОГО РФ</t>
  </si>
  <si>
    <t>ИТОГО ИЭП</t>
  </si>
  <si>
    <t>ИТОГО ИФИЖ</t>
  </si>
  <si>
    <t>ИТОГО ИМОМИ</t>
  </si>
  <si>
    <t>ИТОГО ИИТММ</t>
  </si>
  <si>
    <t>ИТОГО ИББМ</t>
  </si>
  <si>
    <t>Общее количество выпуска</t>
  </si>
  <si>
    <t xml:space="preserve">В магистратуре </t>
  </si>
  <si>
    <t xml:space="preserve">В аспирантуре </t>
  </si>
  <si>
    <r>
      <t xml:space="preserve">В бакалавриате  </t>
    </r>
    <r>
      <rPr>
        <b/>
        <sz val="8"/>
        <color theme="1"/>
        <rFont val="Times New Roman"/>
        <family val="1"/>
        <charset val="204"/>
      </rPr>
      <t/>
    </r>
  </si>
  <si>
    <t>выпуск (итого ИББМ)</t>
  </si>
  <si>
    <t>выпуск (итого ИИТММ)</t>
  </si>
  <si>
    <t>выпуск (итого ИМОМИ)</t>
  </si>
  <si>
    <t>Выпуск (итого ИРИЗЧ), бакалавры</t>
  </si>
  <si>
    <t>выпуск (итого ИФИЖ)</t>
  </si>
  <si>
    <t>выпуск (итого ИЭП)</t>
  </si>
  <si>
    <t>выпуск (итого РФ)</t>
  </si>
  <si>
    <t>выпуск (итого ФЗФ)</t>
  </si>
  <si>
    <t>выпуск (итого ФСН)</t>
  </si>
  <si>
    <t>выпуск (итого ХФ)</t>
  </si>
  <si>
    <t>выпуск (итого ЮФ)</t>
  </si>
  <si>
    <t>выпуск (итого ПФ)</t>
  </si>
  <si>
    <t>выпуск (итого ДФ)</t>
  </si>
  <si>
    <t>выпуск (итого БФ)</t>
  </si>
  <si>
    <t>выпуск (итого Филиалы)</t>
  </si>
  <si>
    <t>Продолжение обучения:</t>
  </si>
  <si>
    <t>Тепловые электрические станции</t>
  </si>
  <si>
    <t>Уровень образования</t>
  </si>
  <si>
    <t>Зарубежное регионоведение (ЗР)</t>
  </si>
  <si>
    <t>бакалавры, в т.ч. офицеры - 17 чел.</t>
  </si>
  <si>
    <t>Педагогическое образование - Естественно-географический факультет</t>
  </si>
  <si>
    <t>Педагогическое образование - Историко-филологический факультет</t>
  </si>
  <si>
    <t>Сервис</t>
  </si>
  <si>
    <t>Педагогическое образование - Факультет начального и дошкольного образования</t>
  </si>
  <si>
    <t>Педагогическое образование - Физико-математический факультет</t>
  </si>
  <si>
    <t xml:space="preserve">Программирование в компьютерных системах </t>
  </si>
  <si>
    <t>Электрификация и автоматизация сельского хозяйства</t>
  </si>
  <si>
    <t>Пожарная безопасность</t>
  </si>
  <si>
    <t>Экология и природопользование</t>
  </si>
  <si>
    <t>выпуск (бакалавры)</t>
  </si>
  <si>
    <t>ИТОГО по ННГУ (филиалы и Н.Н.)</t>
  </si>
  <si>
    <t>Трудоустроены ПО СПЕЦ.</t>
  </si>
  <si>
    <t xml:space="preserve">Трудоустроены НЕ ПО СПЕЦ. </t>
  </si>
  <si>
    <t xml:space="preserve">Трудоустроены </t>
  </si>
  <si>
    <r>
      <t xml:space="preserve">ВШОПФ </t>
    </r>
    <r>
      <rPr>
        <b/>
        <sz val="12"/>
        <color rgb="FF000000"/>
        <rFont val="Times New Roman"/>
        <family val="1"/>
        <charset val="204"/>
      </rPr>
      <t xml:space="preserve">(Высшая школа общей и прикладной физики) </t>
    </r>
  </si>
  <si>
    <r>
      <t xml:space="preserve">ИББМ </t>
    </r>
    <r>
      <rPr>
        <b/>
        <sz val="12"/>
        <color rgb="FF000000"/>
        <rFont val="Times New Roman"/>
        <family val="1"/>
        <charset val="204"/>
      </rPr>
      <t>(Институт биологии и биомедицины)</t>
    </r>
  </si>
  <si>
    <r>
      <t xml:space="preserve">ИМОМИ </t>
    </r>
    <r>
      <rPr>
        <b/>
        <sz val="12"/>
        <color rgb="FF000000"/>
        <rFont val="Times New Roman"/>
        <family val="1"/>
        <charset val="204"/>
      </rPr>
      <t>(Институт международных отношений и мировой истории)</t>
    </r>
  </si>
  <si>
    <r>
      <t xml:space="preserve">ИФИЖ </t>
    </r>
    <r>
      <rPr>
        <b/>
        <sz val="12"/>
        <color rgb="FF000000"/>
        <rFont val="Times New Roman"/>
        <family val="1"/>
        <charset val="204"/>
      </rPr>
      <t>(Институт филологии и журналистики)</t>
    </r>
  </si>
  <si>
    <r>
      <t xml:space="preserve">ИРИЗЧ </t>
    </r>
    <r>
      <rPr>
        <b/>
        <sz val="12"/>
        <color rgb="FF000000"/>
        <rFont val="Times New Roman"/>
        <family val="1"/>
        <charset val="204"/>
      </rPr>
      <t>(Институт реабилитации и здоровья человека)</t>
    </r>
  </si>
  <si>
    <r>
      <t xml:space="preserve">ИЭП </t>
    </r>
    <r>
      <rPr>
        <b/>
        <sz val="12"/>
        <color rgb="FF000000"/>
        <rFont val="Times New Roman"/>
        <family val="1"/>
        <charset val="204"/>
      </rPr>
      <t xml:space="preserve">(Институт экономики и предпринимательства) </t>
    </r>
  </si>
  <si>
    <r>
      <t xml:space="preserve">РФ </t>
    </r>
    <r>
      <rPr>
        <b/>
        <sz val="12"/>
        <color rgb="FF000000"/>
        <rFont val="Times New Roman"/>
        <family val="1"/>
        <charset val="204"/>
      </rPr>
      <t>(Радиофизический факультет)</t>
    </r>
  </si>
  <si>
    <r>
      <t xml:space="preserve">ФЗФ </t>
    </r>
    <r>
      <rPr>
        <b/>
        <sz val="12"/>
        <color rgb="FF000000"/>
        <rFont val="Times New Roman"/>
        <family val="1"/>
        <charset val="204"/>
      </rPr>
      <t xml:space="preserve">(Физический факультет) </t>
    </r>
  </si>
  <si>
    <r>
      <t xml:space="preserve">ФКС </t>
    </r>
    <r>
      <rPr>
        <b/>
        <sz val="12"/>
        <color rgb="FF000000"/>
        <rFont val="Times New Roman"/>
        <family val="1"/>
        <charset val="204"/>
      </rPr>
      <t>(Факультет физической культуры и спорта)</t>
    </r>
  </si>
  <si>
    <r>
      <t xml:space="preserve">ФСН </t>
    </r>
    <r>
      <rPr>
        <b/>
        <sz val="12"/>
        <color rgb="FF000000"/>
        <rFont val="Times New Roman"/>
        <family val="1"/>
        <charset val="204"/>
      </rPr>
      <t xml:space="preserve">(Факультет социальных наук) </t>
    </r>
  </si>
  <si>
    <r>
      <t xml:space="preserve">ХФ </t>
    </r>
    <r>
      <rPr>
        <b/>
        <sz val="12"/>
        <color rgb="FF000000"/>
        <rFont val="Times New Roman"/>
        <family val="1"/>
        <charset val="204"/>
      </rPr>
      <t xml:space="preserve">(Химический факультет) </t>
    </r>
  </si>
  <si>
    <r>
      <t xml:space="preserve">ЮФ </t>
    </r>
    <r>
      <rPr>
        <b/>
        <sz val="12"/>
        <color rgb="FF000000"/>
        <rFont val="Times New Roman"/>
        <family val="1"/>
        <charset val="204"/>
      </rPr>
      <t xml:space="preserve">(Юридический факультет) </t>
    </r>
  </si>
  <si>
    <t xml:space="preserve">Арзамасский филиал
</t>
  </si>
  <si>
    <t xml:space="preserve">Павловский филиал </t>
  </si>
  <si>
    <t>Дзержинский филиал</t>
  </si>
  <si>
    <t>Балахнинский филиал</t>
  </si>
  <si>
    <t>Правоохранительная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</si>
</sst>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9" tint="-0.249977111117893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24" fillId="0" borderId="0"/>
  </cellStyleXfs>
  <cellXfs count="131">
    <xf numFmtId="0" fontId="0" fillId="0" borderId="0" xfId="0"/>
    <xf numFmtId="0" fontId="0" fillId="0" borderId="0" xfId="0" applyFill="1"/>
    <xf numFmtId="9" fontId="0" fillId="0" borderId="0" xfId="1" applyFont="1" applyFill="1"/>
    <xf numFmtId="0" fontId="7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6" fillId="0" borderId="0" xfId="0" applyFont="1" applyFill="1"/>
    <xf numFmtId="0" fontId="0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0" fillId="0" borderId="0" xfId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9" fontId="0" fillId="0" borderId="0" xfId="1" applyFont="1" applyFill="1" applyBorder="1"/>
    <xf numFmtId="0" fontId="18" fillId="0" borderId="0" xfId="0" applyFont="1" applyFill="1" applyBorder="1" applyAlignment="1">
      <alignment vertical="top"/>
    </xf>
    <xf numFmtId="9" fontId="5" fillId="2" borderId="1" xfId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/>
    </xf>
    <xf numFmtId="9" fontId="21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9" fontId="11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9" fontId="21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3" fillId="0" borderId="0" xfId="2" applyAlignment="1">
      <alignment vertical="center"/>
    </xf>
    <xf numFmtId="0" fontId="23" fillId="0" borderId="0" xfId="2" applyFill="1" applyBorder="1" applyAlignment="1">
      <alignment vertical="top"/>
    </xf>
    <xf numFmtId="9" fontId="0" fillId="0" borderId="0" xfId="0" applyNumberForma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6" fillId="0" borderId="0" xfId="0" applyFont="1" applyFill="1"/>
    <xf numFmtId="0" fontId="5" fillId="2" borderId="1" xfId="0" applyFont="1" applyFill="1" applyBorder="1" applyAlignment="1">
      <alignment horizontal="center" vertical="top"/>
    </xf>
    <xf numFmtId="0" fontId="0" fillId="0" borderId="2" xfId="0" applyFill="1" applyBorder="1"/>
    <xf numFmtId="0" fontId="0" fillId="0" borderId="0" xfId="0" applyFill="1"/>
    <xf numFmtId="9" fontId="25" fillId="0" borderId="1" xfId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9" fontId="25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9" fontId="26" fillId="3" borderId="1" xfId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9" fontId="26" fillId="0" borderId="1" xfId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9" fontId="18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0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9" fontId="21" fillId="3" borderId="1" xfId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1" fontId="21" fillId="0" borderId="1" xfId="1" applyNumberFormat="1" applyFont="1" applyFill="1" applyBorder="1" applyAlignment="1">
      <alignment horizontal="center" vertical="center"/>
    </xf>
    <xf numFmtId="0" fontId="21" fillId="3" borderId="1" xfId="1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1" fontId="21" fillId="3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9" fontId="2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11" fillId="4" borderId="1" xfId="1" applyFont="1" applyFill="1" applyBorder="1" applyAlignment="1">
      <alignment horizontal="center" vertical="center"/>
    </xf>
    <xf numFmtId="9" fontId="21" fillId="4" borderId="1" xfId="1" applyFont="1" applyFill="1" applyBorder="1" applyAlignment="1">
      <alignment horizontal="center" vertical="center"/>
    </xf>
    <xf numFmtId="9" fontId="11" fillId="3" borderId="1" xfId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</cellXfs>
  <cellStyles count="7">
    <cellStyle name="Гиперссылка" xfId="2" builtinId="8"/>
    <cellStyle name="Обычный" xfId="0" builtinId="0"/>
    <cellStyle name="Обычный 2" xfId="3"/>
    <cellStyle name="Обычный 2 2" xfId="5"/>
    <cellStyle name="Обычный 3" xfId="6"/>
    <cellStyle name="Процентный" xfId="1" builtinId="5"/>
    <cellStyle name="Процентный 2" xfId="4"/>
  </cellStyles>
  <dxfs count="0"/>
  <tableStyles count="0" defaultTableStyle="TableStyleMedium2" defaultPivotStyle="PivotStyleMedium9"/>
  <colors>
    <mruColors>
      <color rgb="FF00CC66"/>
      <color rgb="FFCCECFF"/>
      <color rgb="FF0000FF"/>
      <color rgb="FF009900"/>
      <color rgb="FFCCFFCC"/>
      <color rgb="FFCCCCFF"/>
      <color rgb="FF0000CC"/>
      <color rgb="FF0033CC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8"/>
  <sheetViews>
    <sheetView tabSelected="1" zoomScale="80" zoomScaleNormal="80" workbookViewId="0">
      <pane xSplit="4" ySplit="2" topLeftCell="E204" activePane="bottomRight" state="frozen"/>
      <selection pane="topRight" activeCell="E1" sqref="E1"/>
      <selection pane="bottomLeft" activeCell="A3" sqref="A3"/>
      <selection pane="bottomRight" activeCell="F223" sqref="F223"/>
    </sheetView>
  </sheetViews>
  <sheetFormatPr defaultColWidth="9.140625" defaultRowHeight="15.75" x14ac:dyDescent="0.25"/>
  <cols>
    <col min="1" max="1" width="4.85546875" style="1" customWidth="1"/>
    <col min="2" max="2" width="21" style="10" customWidth="1"/>
    <col min="3" max="3" width="25.28515625" style="15" customWidth="1"/>
    <col min="4" max="4" width="16" style="16" customWidth="1"/>
    <col min="5" max="5" width="10.140625" style="1" customWidth="1"/>
    <col min="6" max="6" width="7.42578125" style="10" customWidth="1"/>
    <col min="7" max="7" width="9" style="11" customWidth="1"/>
    <col min="8" max="8" width="8.28515625" style="10" customWidth="1"/>
    <col min="9" max="9" width="10.85546875" style="11" customWidth="1"/>
    <col min="10" max="10" width="8.28515625" style="10" customWidth="1"/>
    <col min="11" max="11" width="9.28515625" style="11" customWidth="1"/>
    <col min="12" max="12" width="9.42578125" style="11" customWidth="1"/>
    <col min="13" max="13" width="11.28515625" style="11" bestFit="1" customWidth="1"/>
    <col min="14" max="14" width="10.42578125" style="17" customWidth="1"/>
    <col min="15" max="15" width="9.140625" style="18" customWidth="1"/>
    <col min="16" max="16" width="10.140625" style="10" customWidth="1"/>
    <col min="17" max="17" width="9.5703125" style="11" customWidth="1"/>
    <col min="18" max="18" width="9.140625" style="10" customWidth="1"/>
    <col min="19" max="19" width="9" style="11" customWidth="1"/>
    <col min="20" max="20" width="7" style="10" customWidth="1"/>
    <col min="21" max="21" width="8.28515625" style="11" customWidth="1"/>
    <col min="22" max="22" width="6.42578125" style="10" customWidth="1"/>
    <col min="23" max="23" width="7.7109375" style="11" customWidth="1"/>
    <col min="24" max="24" width="6" style="10" customWidth="1"/>
    <col min="25" max="25" width="6.85546875" style="11" customWidth="1"/>
    <col min="26" max="60" width="9.140625" style="14"/>
    <col min="61" max="16384" width="9.140625" style="1"/>
  </cols>
  <sheetData>
    <row r="1" spans="1:60" s="41" customFormat="1" ht="75" customHeight="1" x14ac:dyDescent="0.2">
      <c r="A1" s="127" t="s">
        <v>0</v>
      </c>
      <c r="B1" s="123" t="s">
        <v>1</v>
      </c>
      <c r="C1" s="113" t="s">
        <v>96</v>
      </c>
      <c r="D1" s="114" t="s">
        <v>131</v>
      </c>
      <c r="E1" s="115" t="s">
        <v>110</v>
      </c>
      <c r="F1" s="116" t="s">
        <v>147</v>
      </c>
      <c r="G1" s="116"/>
      <c r="H1" s="116" t="s">
        <v>145</v>
      </c>
      <c r="I1" s="116"/>
      <c r="J1" s="116" t="s">
        <v>146</v>
      </c>
      <c r="K1" s="116"/>
      <c r="L1" s="116" t="s">
        <v>129</v>
      </c>
      <c r="M1" s="116"/>
      <c r="N1" s="116" t="s">
        <v>113</v>
      </c>
      <c r="O1" s="116"/>
      <c r="P1" s="116" t="s">
        <v>111</v>
      </c>
      <c r="Q1" s="116"/>
      <c r="R1" s="116" t="s">
        <v>112</v>
      </c>
      <c r="S1" s="116"/>
      <c r="T1" s="117" t="s">
        <v>2</v>
      </c>
      <c r="U1" s="117"/>
      <c r="V1" s="112" t="s">
        <v>3</v>
      </c>
      <c r="W1" s="112"/>
      <c r="X1" s="112" t="s">
        <v>4</v>
      </c>
      <c r="Y1" s="112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s="41" customFormat="1" ht="22.5" customHeight="1" x14ac:dyDescent="0.2">
      <c r="A2" s="127"/>
      <c r="B2" s="123"/>
      <c r="C2" s="113"/>
      <c r="D2" s="114"/>
      <c r="E2" s="115"/>
      <c r="F2" s="42" t="s">
        <v>5</v>
      </c>
      <c r="G2" s="24" t="s">
        <v>6</v>
      </c>
      <c r="H2" s="42" t="s">
        <v>5</v>
      </c>
      <c r="I2" s="24" t="s">
        <v>6</v>
      </c>
      <c r="J2" s="42" t="s">
        <v>5</v>
      </c>
      <c r="K2" s="24" t="s">
        <v>6</v>
      </c>
      <c r="L2" s="42" t="s">
        <v>5</v>
      </c>
      <c r="M2" s="24" t="s">
        <v>6</v>
      </c>
      <c r="N2" s="42" t="s">
        <v>5</v>
      </c>
      <c r="O2" s="24" t="s">
        <v>6</v>
      </c>
      <c r="P2" s="42" t="s">
        <v>5</v>
      </c>
      <c r="Q2" s="24" t="s">
        <v>6</v>
      </c>
      <c r="R2" s="42" t="s">
        <v>5</v>
      </c>
      <c r="S2" s="24" t="s">
        <v>6</v>
      </c>
      <c r="T2" s="42" t="s">
        <v>5</v>
      </c>
      <c r="U2" s="24" t="s">
        <v>6</v>
      </c>
      <c r="V2" s="42" t="s">
        <v>5</v>
      </c>
      <c r="W2" s="24" t="s">
        <v>6</v>
      </c>
      <c r="X2" s="42" t="s">
        <v>5</v>
      </c>
      <c r="Y2" s="24" t="s">
        <v>6</v>
      </c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ht="28.5" x14ac:dyDescent="0.25">
      <c r="A3" s="102" t="s">
        <v>63</v>
      </c>
      <c r="B3" s="99" t="s">
        <v>148</v>
      </c>
      <c r="C3" s="100" t="s">
        <v>75</v>
      </c>
      <c r="D3" s="32" t="s">
        <v>85</v>
      </c>
      <c r="E3" s="48">
        <f>SUM(E4:E5)</f>
        <v>24</v>
      </c>
      <c r="F3" s="48">
        <f t="shared" ref="F3:X3" si="0">SUM(F4:F5)</f>
        <v>22</v>
      </c>
      <c r="G3" s="47">
        <f>F3/E3</f>
        <v>0.91666666666666663</v>
      </c>
      <c r="H3" s="48">
        <f t="shared" si="0"/>
        <v>21</v>
      </c>
      <c r="I3" s="47">
        <f>H3/F3</f>
        <v>0.95454545454545459</v>
      </c>
      <c r="J3" s="48">
        <f>F3-H3</f>
        <v>1</v>
      </c>
      <c r="K3" s="47">
        <f>J3/F3</f>
        <v>4.5454545454545456E-2</v>
      </c>
      <c r="L3" s="48">
        <f t="shared" si="0"/>
        <v>19</v>
      </c>
      <c r="M3" s="47">
        <f>L3/E3</f>
        <v>0.79166666666666663</v>
      </c>
      <c r="N3" s="48"/>
      <c r="O3" s="47"/>
      <c r="P3" s="48">
        <f t="shared" si="0"/>
        <v>14</v>
      </c>
      <c r="Q3" s="47">
        <f>P3/E4</f>
        <v>1</v>
      </c>
      <c r="R3" s="48">
        <f t="shared" si="0"/>
        <v>5</v>
      </c>
      <c r="S3" s="47">
        <f>R3/E5</f>
        <v>0.5</v>
      </c>
      <c r="T3" s="48">
        <f t="shared" si="0"/>
        <v>0</v>
      </c>
      <c r="U3" s="47">
        <f>T3/E3</f>
        <v>0</v>
      </c>
      <c r="V3" s="48">
        <f t="shared" si="0"/>
        <v>0</v>
      </c>
      <c r="W3" s="47">
        <f>V3/E3</f>
        <v>0</v>
      </c>
      <c r="X3" s="48">
        <f t="shared" si="0"/>
        <v>1</v>
      </c>
      <c r="Y3" s="47">
        <f>X3/E3</f>
        <v>4.1666666666666664E-2</v>
      </c>
    </row>
    <row r="4" spans="1:60" ht="18.75" x14ac:dyDescent="0.25">
      <c r="A4" s="102"/>
      <c r="B4" s="99"/>
      <c r="C4" s="100"/>
      <c r="D4" s="28" t="s">
        <v>67</v>
      </c>
      <c r="E4" s="50">
        <v>14</v>
      </c>
      <c r="F4" s="50">
        <v>13</v>
      </c>
      <c r="G4" s="49">
        <f t="shared" ref="G4:G5" si="1">F4/E4</f>
        <v>0.9285714285714286</v>
      </c>
      <c r="H4" s="50">
        <v>13</v>
      </c>
      <c r="I4" s="49">
        <f t="shared" ref="I4:I5" si="2">H4/F4</f>
        <v>1</v>
      </c>
      <c r="J4" s="50">
        <f t="shared" ref="J4:J5" si="3">F4-H4</f>
        <v>0</v>
      </c>
      <c r="K4" s="49">
        <f t="shared" ref="K4:K5" si="4">J4/F4</f>
        <v>0</v>
      </c>
      <c r="L4" s="50">
        <v>14</v>
      </c>
      <c r="M4" s="49">
        <f t="shared" ref="M4:M5" si="5">L4/E4</f>
        <v>1</v>
      </c>
      <c r="N4" s="50"/>
      <c r="O4" s="50"/>
      <c r="P4" s="50">
        <v>14</v>
      </c>
      <c r="Q4" s="49">
        <f>P4/E4</f>
        <v>1</v>
      </c>
      <c r="R4" s="50"/>
      <c r="S4" s="49"/>
      <c r="T4" s="50">
        <v>0</v>
      </c>
      <c r="U4" s="49">
        <f t="shared" ref="U4:U5" si="6">T4/E4</f>
        <v>0</v>
      </c>
      <c r="V4" s="50">
        <v>0</v>
      </c>
      <c r="W4" s="49">
        <f t="shared" ref="W4:W5" si="7">V4/E4</f>
        <v>0</v>
      </c>
      <c r="X4" s="50">
        <v>1</v>
      </c>
      <c r="Y4" s="49">
        <f t="shared" ref="Y4:Y5" si="8">X4/E4</f>
        <v>7.1428571428571425E-2</v>
      </c>
    </row>
    <row r="5" spans="1:60" s="43" customFormat="1" ht="26.25" customHeight="1" thickBot="1" x14ac:dyDescent="0.3">
      <c r="A5" s="102"/>
      <c r="B5" s="99"/>
      <c r="C5" s="100"/>
      <c r="D5" s="28" t="s">
        <v>68</v>
      </c>
      <c r="E5" s="50">
        <v>10</v>
      </c>
      <c r="F5" s="50">
        <v>9</v>
      </c>
      <c r="G5" s="49">
        <f t="shared" si="1"/>
        <v>0.9</v>
      </c>
      <c r="H5" s="50">
        <v>8</v>
      </c>
      <c r="I5" s="49">
        <f t="shared" si="2"/>
        <v>0.88888888888888884</v>
      </c>
      <c r="J5" s="50">
        <f t="shared" si="3"/>
        <v>1</v>
      </c>
      <c r="K5" s="49">
        <f t="shared" si="4"/>
        <v>0.1111111111111111</v>
      </c>
      <c r="L5" s="50">
        <v>5</v>
      </c>
      <c r="M5" s="49">
        <f t="shared" si="5"/>
        <v>0.5</v>
      </c>
      <c r="N5" s="50"/>
      <c r="O5" s="50"/>
      <c r="P5" s="50"/>
      <c r="Q5" s="49"/>
      <c r="R5" s="50">
        <v>5</v>
      </c>
      <c r="S5" s="49">
        <f>R5/E5</f>
        <v>0.5</v>
      </c>
      <c r="T5" s="50">
        <v>0</v>
      </c>
      <c r="U5" s="49">
        <f t="shared" si="6"/>
        <v>0</v>
      </c>
      <c r="V5" s="50">
        <v>0</v>
      </c>
      <c r="W5" s="49">
        <f t="shared" si="7"/>
        <v>0</v>
      </c>
      <c r="X5" s="50">
        <v>0</v>
      </c>
      <c r="Y5" s="49">
        <f t="shared" si="8"/>
        <v>0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x14ac:dyDescent="0.25">
      <c r="A6" s="98" t="s">
        <v>64</v>
      </c>
      <c r="B6" s="99" t="s">
        <v>149</v>
      </c>
      <c r="C6" s="107" t="s">
        <v>142</v>
      </c>
      <c r="D6" s="20" t="s">
        <v>70</v>
      </c>
      <c r="E6" s="25">
        <f>E7+E8</f>
        <v>28</v>
      </c>
      <c r="F6" s="25">
        <f>F7+F8</f>
        <v>19</v>
      </c>
      <c r="G6" s="26">
        <f>F6/E6</f>
        <v>0.6785714285714286</v>
      </c>
      <c r="H6" s="25">
        <f>H7+H8</f>
        <v>10</v>
      </c>
      <c r="I6" s="26">
        <f>H6/F6</f>
        <v>0.52631578947368418</v>
      </c>
      <c r="J6" s="25">
        <f>J7+J8</f>
        <v>9</v>
      </c>
      <c r="K6" s="26">
        <f>J6/F6</f>
        <v>0.47368421052631576</v>
      </c>
      <c r="L6" s="25">
        <f>L7+L8</f>
        <v>11</v>
      </c>
      <c r="M6" s="26">
        <f>L6/E6</f>
        <v>0.39285714285714285</v>
      </c>
      <c r="N6" s="25"/>
      <c r="O6" s="25"/>
      <c r="P6" s="25">
        <f>P7+P8</f>
        <v>10</v>
      </c>
      <c r="Q6" s="26">
        <f>P6/E7</f>
        <v>0.625</v>
      </c>
      <c r="R6" s="25">
        <f>R7+R8</f>
        <v>1</v>
      </c>
      <c r="S6" s="26">
        <f>R6/E8</f>
        <v>8.3333333333333329E-2</v>
      </c>
      <c r="T6" s="25">
        <f>T7+T8</f>
        <v>0</v>
      </c>
      <c r="U6" s="26">
        <f>T6/E6</f>
        <v>0</v>
      </c>
      <c r="V6" s="25">
        <f>V7+V8</f>
        <v>1</v>
      </c>
      <c r="W6" s="26">
        <f>V6/E6</f>
        <v>3.5714285714285712E-2</v>
      </c>
      <c r="X6" s="25">
        <f>X7+X8</f>
        <v>0</v>
      </c>
      <c r="Y6" s="26">
        <f>X6/E6</f>
        <v>0</v>
      </c>
    </row>
    <row r="7" spans="1:60" ht="16.5" customHeight="1" x14ac:dyDescent="0.25">
      <c r="A7" s="98"/>
      <c r="B7" s="99"/>
      <c r="C7" s="107"/>
      <c r="D7" s="3" t="s">
        <v>67</v>
      </c>
      <c r="E7" s="8">
        <v>16</v>
      </c>
      <c r="F7" s="8">
        <v>11</v>
      </c>
      <c r="G7" s="26">
        <f t="shared" ref="G7:G11" si="9">F7/E7</f>
        <v>0.6875</v>
      </c>
      <c r="H7" s="8">
        <v>5</v>
      </c>
      <c r="I7" s="26">
        <f t="shared" ref="I7:I11" si="10">H7/F7</f>
        <v>0.45454545454545453</v>
      </c>
      <c r="J7" s="8">
        <f>F7-H7</f>
        <v>6</v>
      </c>
      <c r="K7" s="26">
        <f t="shared" ref="K7:K11" si="11">J7/F7</f>
        <v>0.54545454545454541</v>
      </c>
      <c r="L7" s="8">
        <v>10</v>
      </c>
      <c r="M7" s="26">
        <f t="shared" ref="M7:M11" si="12">L7/E7</f>
        <v>0.625</v>
      </c>
      <c r="N7" s="8"/>
      <c r="O7" s="8"/>
      <c r="P7" s="8">
        <v>10</v>
      </c>
      <c r="Q7" s="9">
        <f>P7/E7</f>
        <v>0.625</v>
      </c>
      <c r="R7" s="8"/>
      <c r="S7" s="9"/>
      <c r="T7" s="8">
        <v>0</v>
      </c>
      <c r="U7" s="26">
        <f t="shared" ref="U7:U11" si="13">T7/E7</f>
        <v>0</v>
      </c>
      <c r="V7" s="8">
        <v>0</v>
      </c>
      <c r="W7" s="26">
        <f t="shared" ref="W7:W11" si="14">V7/E7</f>
        <v>0</v>
      </c>
      <c r="X7" s="8">
        <v>0</v>
      </c>
      <c r="Y7" s="26">
        <f t="shared" ref="Y7:Y11" si="15">X7/E7</f>
        <v>0</v>
      </c>
    </row>
    <row r="8" spans="1:60" ht="15" customHeight="1" x14ac:dyDescent="0.25">
      <c r="A8" s="98"/>
      <c r="B8" s="99"/>
      <c r="C8" s="107"/>
      <c r="D8" s="3" t="s">
        <v>68</v>
      </c>
      <c r="E8" s="8">
        <v>12</v>
      </c>
      <c r="F8" s="8">
        <v>8</v>
      </c>
      <c r="G8" s="26">
        <f t="shared" si="9"/>
        <v>0.66666666666666663</v>
      </c>
      <c r="H8" s="8">
        <v>5</v>
      </c>
      <c r="I8" s="26">
        <f t="shared" si="10"/>
        <v>0.625</v>
      </c>
      <c r="J8" s="8">
        <f>F8-H8</f>
        <v>3</v>
      </c>
      <c r="K8" s="26">
        <f t="shared" si="11"/>
        <v>0.375</v>
      </c>
      <c r="L8" s="8">
        <v>1</v>
      </c>
      <c r="M8" s="26">
        <f t="shared" si="12"/>
        <v>8.3333333333333329E-2</v>
      </c>
      <c r="N8" s="8"/>
      <c r="O8" s="8"/>
      <c r="P8" s="8"/>
      <c r="Q8" s="8"/>
      <c r="R8" s="8">
        <v>1</v>
      </c>
      <c r="S8" s="9">
        <f>R8/E8</f>
        <v>8.3333333333333329E-2</v>
      </c>
      <c r="T8" s="8">
        <v>0</v>
      </c>
      <c r="U8" s="26">
        <f t="shared" si="13"/>
        <v>0</v>
      </c>
      <c r="V8" s="8">
        <v>1</v>
      </c>
      <c r="W8" s="26">
        <f t="shared" si="14"/>
        <v>8.3333333333333329E-2</v>
      </c>
      <c r="X8" s="8">
        <v>0</v>
      </c>
      <c r="Y8" s="26">
        <f t="shared" si="15"/>
        <v>0</v>
      </c>
    </row>
    <row r="9" spans="1:60" x14ac:dyDescent="0.25">
      <c r="A9" s="98"/>
      <c r="B9" s="99"/>
      <c r="C9" s="107" t="s">
        <v>97</v>
      </c>
      <c r="D9" s="20" t="s">
        <v>70</v>
      </c>
      <c r="E9" s="25">
        <f>E10+E11</f>
        <v>124</v>
      </c>
      <c r="F9" s="25">
        <f>F10+F11</f>
        <v>86</v>
      </c>
      <c r="G9" s="26">
        <f t="shared" si="9"/>
        <v>0.69354838709677424</v>
      </c>
      <c r="H9" s="25">
        <f>H10+H11</f>
        <v>59</v>
      </c>
      <c r="I9" s="26">
        <f t="shared" si="10"/>
        <v>0.68604651162790697</v>
      </c>
      <c r="J9" s="25">
        <f>J10+J11</f>
        <v>27</v>
      </c>
      <c r="K9" s="26">
        <f t="shared" si="11"/>
        <v>0.31395348837209303</v>
      </c>
      <c r="L9" s="25">
        <f>L10+L11</f>
        <v>71</v>
      </c>
      <c r="M9" s="26">
        <f t="shared" si="12"/>
        <v>0.57258064516129037</v>
      </c>
      <c r="N9" s="25"/>
      <c r="O9" s="25"/>
      <c r="P9" s="25">
        <f>P10+P11</f>
        <v>53</v>
      </c>
      <c r="Q9" s="26">
        <f>P9/E10</f>
        <v>0.74647887323943662</v>
      </c>
      <c r="R9" s="25">
        <f>R10+R11</f>
        <v>18</v>
      </c>
      <c r="S9" s="26">
        <f>R9/E11</f>
        <v>0.33962264150943394</v>
      </c>
      <c r="T9" s="25">
        <f>T10+T11</f>
        <v>1</v>
      </c>
      <c r="U9" s="26">
        <f t="shared" si="13"/>
        <v>8.0645161290322578E-3</v>
      </c>
      <c r="V9" s="25">
        <f>V10+V11</f>
        <v>0</v>
      </c>
      <c r="W9" s="26">
        <f t="shared" si="14"/>
        <v>0</v>
      </c>
      <c r="X9" s="25">
        <f>X10+X11</f>
        <v>1</v>
      </c>
      <c r="Y9" s="26">
        <f t="shared" si="15"/>
        <v>8.0645161290322578E-3</v>
      </c>
    </row>
    <row r="10" spans="1:60" x14ac:dyDescent="0.25">
      <c r="A10" s="98"/>
      <c r="B10" s="99"/>
      <c r="C10" s="107"/>
      <c r="D10" s="3" t="s">
        <v>67</v>
      </c>
      <c r="E10" s="8">
        <v>71</v>
      </c>
      <c r="F10" s="8">
        <v>40</v>
      </c>
      <c r="G10" s="26">
        <f t="shared" si="9"/>
        <v>0.56338028169014087</v>
      </c>
      <c r="H10" s="8">
        <v>29</v>
      </c>
      <c r="I10" s="26">
        <f t="shared" si="10"/>
        <v>0.72499999999999998</v>
      </c>
      <c r="J10" s="8">
        <f>F10-H10</f>
        <v>11</v>
      </c>
      <c r="K10" s="26">
        <f t="shared" si="11"/>
        <v>0.27500000000000002</v>
      </c>
      <c r="L10" s="8">
        <v>53</v>
      </c>
      <c r="M10" s="26">
        <f t="shared" si="12"/>
        <v>0.74647887323943662</v>
      </c>
      <c r="N10" s="8"/>
      <c r="O10" s="8"/>
      <c r="P10" s="8">
        <v>53</v>
      </c>
      <c r="Q10" s="9">
        <f>P10/E10</f>
        <v>0.74647887323943662</v>
      </c>
      <c r="R10" s="8"/>
      <c r="S10" s="9"/>
      <c r="T10" s="8">
        <v>0</v>
      </c>
      <c r="U10" s="26">
        <f t="shared" si="13"/>
        <v>0</v>
      </c>
      <c r="V10" s="8">
        <v>0</v>
      </c>
      <c r="W10" s="26">
        <f t="shared" si="14"/>
        <v>0</v>
      </c>
      <c r="X10" s="8">
        <v>0</v>
      </c>
      <c r="Y10" s="26">
        <f t="shared" si="15"/>
        <v>0</v>
      </c>
    </row>
    <row r="11" spans="1:60" x14ac:dyDescent="0.25">
      <c r="A11" s="98"/>
      <c r="B11" s="99"/>
      <c r="C11" s="107"/>
      <c r="D11" s="3" t="s">
        <v>68</v>
      </c>
      <c r="E11" s="8">
        <v>53</v>
      </c>
      <c r="F11" s="8">
        <v>46</v>
      </c>
      <c r="G11" s="26">
        <f t="shared" si="9"/>
        <v>0.86792452830188682</v>
      </c>
      <c r="H11" s="8">
        <v>30</v>
      </c>
      <c r="I11" s="26">
        <f t="shared" si="10"/>
        <v>0.65217391304347827</v>
      </c>
      <c r="J11" s="8">
        <f>F11-H11</f>
        <v>16</v>
      </c>
      <c r="K11" s="26">
        <f t="shared" si="11"/>
        <v>0.34782608695652173</v>
      </c>
      <c r="L11" s="8">
        <v>18</v>
      </c>
      <c r="M11" s="26">
        <f t="shared" si="12"/>
        <v>0.33962264150943394</v>
      </c>
      <c r="N11" s="8"/>
      <c r="O11" s="8"/>
      <c r="P11" s="8"/>
      <c r="Q11" s="8"/>
      <c r="R11" s="8">
        <v>18</v>
      </c>
      <c r="S11" s="9">
        <f>R11/E11</f>
        <v>0.33962264150943394</v>
      </c>
      <c r="T11" s="8">
        <v>1</v>
      </c>
      <c r="U11" s="26">
        <f t="shared" si="13"/>
        <v>1.8867924528301886E-2</v>
      </c>
      <c r="V11" s="8">
        <v>0</v>
      </c>
      <c r="W11" s="26">
        <f t="shared" si="14"/>
        <v>0</v>
      </c>
      <c r="X11" s="8">
        <v>1</v>
      </c>
      <c r="Y11" s="26">
        <f t="shared" si="15"/>
        <v>1.8867924528301886E-2</v>
      </c>
    </row>
    <row r="12" spans="1:60" ht="41.25" customHeight="1" x14ac:dyDescent="0.25">
      <c r="A12" s="98"/>
      <c r="B12" s="99"/>
      <c r="C12" s="108" t="s">
        <v>109</v>
      </c>
      <c r="D12" s="20" t="s">
        <v>114</v>
      </c>
      <c r="E12" s="46">
        <f>E13+E14</f>
        <v>152</v>
      </c>
      <c r="F12" s="46">
        <f>F13+F14</f>
        <v>105</v>
      </c>
      <c r="G12" s="45">
        <f t="shared" ref="G12:G65" si="16">F12/E12</f>
        <v>0.69078947368421051</v>
      </c>
      <c r="H12" s="46">
        <f>H13+H14</f>
        <v>69</v>
      </c>
      <c r="I12" s="45">
        <f t="shared" ref="I12:I68" si="17">H12/F12</f>
        <v>0.65714285714285714</v>
      </c>
      <c r="J12" s="46">
        <f>J13+J14</f>
        <v>36</v>
      </c>
      <c r="K12" s="45">
        <f t="shared" ref="K12:K65" si="18">J12/F12</f>
        <v>0.34285714285714286</v>
      </c>
      <c r="L12" s="46">
        <f>L13+L14</f>
        <v>82</v>
      </c>
      <c r="M12" s="45">
        <f>L12/E12</f>
        <v>0.53947368421052633</v>
      </c>
      <c r="N12" s="46"/>
      <c r="O12" s="46"/>
      <c r="P12" s="46">
        <f>P13+P14</f>
        <v>63</v>
      </c>
      <c r="Q12" s="45">
        <f>P12/E13</f>
        <v>0.72413793103448276</v>
      </c>
      <c r="R12" s="46">
        <f>R13+R14</f>
        <v>19</v>
      </c>
      <c r="S12" s="45">
        <f>R12/E14</f>
        <v>0.29230769230769232</v>
      </c>
      <c r="T12" s="46">
        <f>T13+T14</f>
        <v>1</v>
      </c>
      <c r="U12" s="45">
        <f>T12/E12</f>
        <v>6.5789473684210523E-3</v>
      </c>
      <c r="V12" s="46">
        <f>V13+V14</f>
        <v>1</v>
      </c>
      <c r="W12" s="45">
        <f>V12/E12</f>
        <v>6.5789473684210523E-3</v>
      </c>
      <c r="X12" s="46">
        <f>X13+X14</f>
        <v>1</v>
      </c>
      <c r="Y12" s="45">
        <f>X12/E12</f>
        <v>6.5789473684210523E-3</v>
      </c>
    </row>
    <row r="13" spans="1:60" ht="38.25" customHeight="1" x14ac:dyDescent="0.25">
      <c r="A13" s="98"/>
      <c r="B13" s="99"/>
      <c r="C13" s="108"/>
      <c r="D13" s="3" t="s">
        <v>67</v>
      </c>
      <c r="E13" s="54">
        <f t="shared" ref="E13:H14" si="19">SUM(E7,E10)</f>
        <v>87</v>
      </c>
      <c r="F13" s="54">
        <f t="shared" si="19"/>
        <v>51</v>
      </c>
      <c r="G13" s="53">
        <f t="shared" si="16"/>
        <v>0.58620689655172409</v>
      </c>
      <c r="H13" s="54">
        <f t="shared" si="19"/>
        <v>34</v>
      </c>
      <c r="I13" s="53">
        <f t="shared" si="17"/>
        <v>0.66666666666666663</v>
      </c>
      <c r="J13" s="54">
        <f t="shared" ref="J13:X13" si="20">SUM(J7,J10)</f>
        <v>17</v>
      </c>
      <c r="K13" s="53">
        <f t="shared" si="18"/>
        <v>0.33333333333333331</v>
      </c>
      <c r="L13" s="54">
        <f t="shared" ref="L13" si="21">SUM(L7,L10)</f>
        <v>63</v>
      </c>
      <c r="M13" s="53">
        <f>L13/E13</f>
        <v>0.72413793103448276</v>
      </c>
      <c r="N13" s="54"/>
      <c r="O13" s="54"/>
      <c r="P13" s="54">
        <f t="shared" ref="P13" si="22">SUM(P7,P10)</f>
        <v>63</v>
      </c>
      <c r="Q13" s="53">
        <f>P13/E13</f>
        <v>0.72413793103448276</v>
      </c>
      <c r="R13" s="54"/>
      <c r="S13" s="53"/>
      <c r="T13" s="54">
        <f t="shared" si="20"/>
        <v>0</v>
      </c>
      <c r="U13" s="53">
        <f>T13/E13</f>
        <v>0</v>
      </c>
      <c r="V13" s="54">
        <f t="shared" si="20"/>
        <v>0</v>
      </c>
      <c r="W13" s="53">
        <f>V13/E13</f>
        <v>0</v>
      </c>
      <c r="X13" s="54">
        <f t="shared" si="20"/>
        <v>0</v>
      </c>
      <c r="Y13" s="53">
        <f>X13/E13</f>
        <v>0</v>
      </c>
    </row>
    <row r="14" spans="1:60" s="43" customFormat="1" ht="43.5" customHeight="1" thickBot="1" x14ac:dyDescent="0.3">
      <c r="A14" s="98"/>
      <c r="B14" s="99"/>
      <c r="C14" s="108"/>
      <c r="D14" s="3" t="s">
        <v>68</v>
      </c>
      <c r="E14" s="54">
        <f>SUM(E8,E11)</f>
        <v>65</v>
      </c>
      <c r="F14" s="54">
        <f t="shared" si="19"/>
        <v>54</v>
      </c>
      <c r="G14" s="53">
        <f t="shared" si="16"/>
        <v>0.83076923076923082</v>
      </c>
      <c r="H14" s="54">
        <f t="shared" si="19"/>
        <v>35</v>
      </c>
      <c r="I14" s="53">
        <f t="shared" si="17"/>
        <v>0.64814814814814814</v>
      </c>
      <c r="J14" s="54">
        <f t="shared" ref="J14:X14" si="23">SUM(J8,J11)</f>
        <v>19</v>
      </c>
      <c r="K14" s="53">
        <f t="shared" si="18"/>
        <v>0.35185185185185186</v>
      </c>
      <c r="L14" s="54">
        <f t="shared" ref="L14" si="24">SUM(L8,L11)</f>
        <v>19</v>
      </c>
      <c r="M14" s="53">
        <f>L14/E14</f>
        <v>0.29230769230769232</v>
      </c>
      <c r="N14" s="54"/>
      <c r="O14" s="54"/>
      <c r="P14" s="54"/>
      <c r="Q14" s="54"/>
      <c r="R14" s="54">
        <f t="shared" ref="R14" si="25">SUM(R8,R11)</f>
        <v>19</v>
      </c>
      <c r="S14" s="53">
        <f>R14/E14</f>
        <v>0.29230769230769232</v>
      </c>
      <c r="T14" s="54">
        <f t="shared" si="23"/>
        <v>1</v>
      </c>
      <c r="U14" s="53">
        <f>T14/E14</f>
        <v>1.5384615384615385E-2</v>
      </c>
      <c r="V14" s="54">
        <f t="shared" si="23"/>
        <v>1</v>
      </c>
      <c r="W14" s="53">
        <f>V14/E14</f>
        <v>1.5384615384615385E-2</v>
      </c>
      <c r="X14" s="54">
        <f t="shared" si="23"/>
        <v>1</v>
      </c>
      <c r="Y14" s="53">
        <f>X14/E14</f>
        <v>1.5384615384615385E-2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x14ac:dyDescent="0.25">
      <c r="A15" s="98" t="s">
        <v>65</v>
      </c>
      <c r="B15" s="99" t="s">
        <v>95</v>
      </c>
      <c r="C15" s="100" t="s">
        <v>8</v>
      </c>
      <c r="D15" s="32" t="s">
        <v>70</v>
      </c>
      <c r="E15" s="33">
        <f t="shared" ref="E15:H15" si="26">SUM(E16,E17)</f>
        <v>17</v>
      </c>
      <c r="F15" s="33">
        <f>F16+F17</f>
        <v>17</v>
      </c>
      <c r="G15" s="34">
        <f t="shared" si="16"/>
        <v>1</v>
      </c>
      <c r="H15" s="33">
        <f t="shared" si="26"/>
        <v>12</v>
      </c>
      <c r="I15" s="34">
        <f t="shared" si="17"/>
        <v>0.70588235294117652</v>
      </c>
      <c r="J15" s="33">
        <f>J16+J17</f>
        <v>5</v>
      </c>
      <c r="K15" s="34">
        <f t="shared" si="18"/>
        <v>0.29411764705882354</v>
      </c>
      <c r="L15" s="33">
        <f>L16+L17</f>
        <v>4</v>
      </c>
      <c r="M15" s="34">
        <f>L15/E15</f>
        <v>0.23529411764705882</v>
      </c>
      <c r="N15" s="33"/>
      <c r="O15" s="34"/>
      <c r="P15" s="33">
        <f>P16+P17</f>
        <v>3</v>
      </c>
      <c r="Q15" s="34">
        <f>P15/E16</f>
        <v>0.27272727272727271</v>
      </c>
      <c r="R15" s="33">
        <f>R16+R17</f>
        <v>1</v>
      </c>
      <c r="S15" s="34">
        <f>R15/E17</f>
        <v>0.16666666666666666</v>
      </c>
      <c r="T15" s="33">
        <f>T16+T17</f>
        <v>0</v>
      </c>
      <c r="U15" s="34">
        <f>T15/E15</f>
        <v>0</v>
      </c>
      <c r="V15" s="33">
        <f>V16+V17</f>
        <v>0</v>
      </c>
      <c r="W15" s="34">
        <f>V15/E15</f>
        <v>0</v>
      </c>
      <c r="X15" s="33">
        <f>X16+X17</f>
        <v>0</v>
      </c>
      <c r="Y15" s="34">
        <f>X15/E15</f>
        <v>0</v>
      </c>
    </row>
    <row r="16" spans="1:60" x14ac:dyDescent="0.25">
      <c r="A16" s="98"/>
      <c r="B16" s="99"/>
      <c r="C16" s="100"/>
      <c r="D16" s="28" t="s">
        <v>67</v>
      </c>
      <c r="E16" s="29">
        <v>11</v>
      </c>
      <c r="F16" s="29">
        <v>11</v>
      </c>
      <c r="G16" s="30">
        <f t="shared" si="16"/>
        <v>1</v>
      </c>
      <c r="H16" s="29">
        <v>7</v>
      </c>
      <c r="I16" s="30">
        <f t="shared" si="17"/>
        <v>0.63636363636363635</v>
      </c>
      <c r="J16" s="29">
        <f>F16-H16</f>
        <v>4</v>
      </c>
      <c r="K16" s="30">
        <f t="shared" si="18"/>
        <v>0.36363636363636365</v>
      </c>
      <c r="L16" s="29">
        <v>3</v>
      </c>
      <c r="M16" s="30">
        <f t="shared" ref="M16:M17" si="27">L16/E16</f>
        <v>0.27272727272727271</v>
      </c>
      <c r="N16" s="29"/>
      <c r="O16" s="29"/>
      <c r="P16" s="29">
        <v>3</v>
      </c>
      <c r="Q16" s="30">
        <f>P16/E16</f>
        <v>0.27272727272727271</v>
      </c>
      <c r="R16" s="29"/>
      <c r="S16" s="34"/>
      <c r="T16" s="29">
        <v>0</v>
      </c>
      <c r="U16" s="34">
        <f t="shared" ref="U16:U32" si="28">T16/E16</f>
        <v>0</v>
      </c>
      <c r="V16" s="29">
        <v>0</v>
      </c>
      <c r="W16" s="34">
        <f t="shared" ref="W16:W32" si="29">V16/E16</f>
        <v>0</v>
      </c>
      <c r="X16" s="29">
        <v>0</v>
      </c>
      <c r="Y16" s="34">
        <f t="shared" ref="Y16:Y32" si="30">X16/E16</f>
        <v>0</v>
      </c>
    </row>
    <row r="17" spans="1:25" ht="15.75" customHeight="1" x14ac:dyDescent="0.25">
      <c r="A17" s="98"/>
      <c r="B17" s="99"/>
      <c r="C17" s="100"/>
      <c r="D17" s="28" t="s">
        <v>68</v>
      </c>
      <c r="E17" s="29">
        <v>6</v>
      </c>
      <c r="F17" s="29">
        <v>6</v>
      </c>
      <c r="G17" s="30">
        <f t="shared" si="16"/>
        <v>1</v>
      </c>
      <c r="H17" s="29">
        <v>5</v>
      </c>
      <c r="I17" s="30">
        <f t="shared" si="17"/>
        <v>0.83333333333333337</v>
      </c>
      <c r="J17" s="29">
        <f>F17-H17</f>
        <v>1</v>
      </c>
      <c r="K17" s="30">
        <f t="shared" si="18"/>
        <v>0.16666666666666666</v>
      </c>
      <c r="L17" s="29">
        <v>1</v>
      </c>
      <c r="M17" s="30">
        <f t="shared" si="27"/>
        <v>0.16666666666666666</v>
      </c>
      <c r="N17" s="29"/>
      <c r="O17" s="29"/>
      <c r="P17" s="29"/>
      <c r="Q17" s="29"/>
      <c r="R17" s="29">
        <v>1</v>
      </c>
      <c r="S17" s="30">
        <f>R17/E17</f>
        <v>0.16666666666666666</v>
      </c>
      <c r="T17" s="29">
        <v>0</v>
      </c>
      <c r="U17" s="34">
        <f t="shared" si="28"/>
        <v>0</v>
      </c>
      <c r="V17" s="29">
        <v>0</v>
      </c>
      <c r="W17" s="34">
        <f t="shared" si="29"/>
        <v>0</v>
      </c>
      <c r="X17" s="29">
        <v>0</v>
      </c>
      <c r="Y17" s="34">
        <f t="shared" si="30"/>
        <v>0</v>
      </c>
    </row>
    <row r="18" spans="1:25" ht="15.75" customHeight="1" x14ac:dyDescent="0.25">
      <c r="A18" s="98"/>
      <c r="B18" s="99"/>
      <c r="C18" s="100" t="s">
        <v>9</v>
      </c>
      <c r="D18" s="32" t="s">
        <v>70</v>
      </c>
      <c r="E18" s="33">
        <f t="shared" ref="E18:H18" si="31">SUM(E19,E20)</f>
        <v>115</v>
      </c>
      <c r="F18" s="33">
        <f>F19+F20</f>
        <v>112</v>
      </c>
      <c r="G18" s="34">
        <f t="shared" si="16"/>
        <v>0.97391304347826091</v>
      </c>
      <c r="H18" s="33">
        <f t="shared" si="31"/>
        <v>100</v>
      </c>
      <c r="I18" s="34">
        <f t="shared" si="17"/>
        <v>0.8928571428571429</v>
      </c>
      <c r="J18" s="33">
        <f>J19+J20</f>
        <v>12</v>
      </c>
      <c r="K18" s="34">
        <f t="shared" si="18"/>
        <v>0.10714285714285714</v>
      </c>
      <c r="L18" s="33">
        <f>L19+L20</f>
        <v>64</v>
      </c>
      <c r="M18" s="34">
        <f>L18/E18</f>
        <v>0.55652173913043479</v>
      </c>
      <c r="N18" s="33"/>
      <c r="O18" s="33"/>
      <c r="P18" s="33">
        <f>P19+P20</f>
        <v>63</v>
      </c>
      <c r="Q18" s="34">
        <f>P18/E19</f>
        <v>0.85135135135135132</v>
      </c>
      <c r="R18" s="33">
        <f>R19+R20</f>
        <v>1</v>
      </c>
      <c r="S18" s="34">
        <f>R18/E20</f>
        <v>2.4390243902439025E-2</v>
      </c>
      <c r="T18" s="33">
        <f>T19+T20</f>
        <v>1</v>
      </c>
      <c r="U18" s="34">
        <f t="shared" si="28"/>
        <v>8.6956521739130436E-3</v>
      </c>
      <c r="V18" s="33">
        <f>V19+V20</f>
        <v>2</v>
      </c>
      <c r="W18" s="34">
        <f t="shared" si="29"/>
        <v>1.7391304347826087E-2</v>
      </c>
      <c r="X18" s="33">
        <f>X19+X20</f>
        <v>1</v>
      </c>
      <c r="Y18" s="34">
        <f t="shared" si="30"/>
        <v>8.6956521739130436E-3</v>
      </c>
    </row>
    <row r="19" spans="1:25" ht="15.75" customHeight="1" x14ac:dyDescent="0.25">
      <c r="A19" s="98"/>
      <c r="B19" s="99"/>
      <c r="C19" s="100"/>
      <c r="D19" s="28" t="s">
        <v>67</v>
      </c>
      <c r="E19" s="29">
        <v>74</v>
      </c>
      <c r="F19" s="29">
        <v>71</v>
      </c>
      <c r="G19" s="30">
        <f t="shared" si="16"/>
        <v>0.95945945945945943</v>
      </c>
      <c r="H19" s="29">
        <v>63</v>
      </c>
      <c r="I19" s="30">
        <f t="shared" si="17"/>
        <v>0.88732394366197187</v>
      </c>
      <c r="J19" s="29">
        <f>F19-H19</f>
        <v>8</v>
      </c>
      <c r="K19" s="30">
        <f t="shared" si="18"/>
        <v>0.11267605633802817</v>
      </c>
      <c r="L19" s="29">
        <v>63</v>
      </c>
      <c r="M19" s="30">
        <f t="shared" ref="M19:M32" si="32">L19/E19</f>
        <v>0.85135135135135132</v>
      </c>
      <c r="N19" s="29"/>
      <c r="O19" s="29"/>
      <c r="P19" s="29">
        <v>63</v>
      </c>
      <c r="Q19" s="30">
        <f>P19/E19</f>
        <v>0.85135135135135132</v>
      </c>
      <c r="R19" s="29"/>
      <c r="S19" s="30"/>
      <c r="T19" s="29">
        <v>1</v>
      </c>
      <c r="U19" s="30">
        <f t="shared" si="28"/>
        <v>1.3513513513513514E-2</v>
      </c>
      <c r="V19" s="29">
        <v>2</v>
      </c>
      <c r="W19" s="30">
        <f t="shared" si="29"/>
        <v>2.7027027027027029E-2</v>
      </c>
      <c r="X19" s="29">
        <v>1</v>
      </c>
      <c r="Y19" s="30">
        <f t="shared" si="30"/>
        <v>1.3513513513513514E-2</v>
      </c>
    </row>
    <row r="20" spans="1:25" x14ac:dyDescent="0.25">
      <c r="A20" s="98"/>
      <c r="B20" s="99"/>
      <c r="C20" s="100"/>
      <c r="D20" s="28" t="s">
        <v>68</v>
      </c>
      <c r="E20" s="29">
        <v>41</v>
      </c>
      <c r="F20" s="29">
        <v>41</v>
      </c>
      <c r="G20" s="30">
        <f t="shared" si="16"/>
        <v>1</v>
      </c>
      <c r="H20" s="29">
        <v>37</v>
      </c>
      <c r="I20" s="30">
        <f t="shared" si="17"/>
        <v>0.90243902439024393</v>
      </c>
      <c r="J20" s="29">
        <f>F20-H20</f>
        <v>4</v>
      </c>
      <c r="K20" s="30">
        <f t="shared" si="18"/>
        <v>9.7560975609756101E-2</v>
      </c>
      <c r="L20" s="29">
        <v>1</v>
      </c>
      <c r="M20" s="30">
        <f t="shared" si="32"/>
        <v>2.4390243902439025E-2</v>
      </c>
      <c r="N20" s="29"/>
      <c r="O20" s="29"/>
      <c r="P20" s="29"/>
      <c r="Q20" s="29"/>
      <c r="R20" s="29">
        <v>1</v>
      </c>
      <c r="S20" s="30">
        <f>R20/E20</f>
        <v>2.4390243902439025E-2</v>
      </c>
      <c r="T20" s="29">
        <v>0</v>
      </c>
      <c r="U20" s="30">
        <f t="shared" si="28"/>
        <v>0</v>
      </c>
      <c r="V20" s="29">
        <v>0</v>
      </c>
      <c r="W20" s="30">
        <f t="shared" si="29"/>
        <v>0</v>
      </c>
      <c r="X20" s="29">
        <v>0</v>
      </c>
      <c r="Y20" s="30">
        <f t="shared" si="30"/>
        <v>0</v>
      </c>
    </row>
    <row r="21" spans="1:25" ht="15.75" customHeight="1" x14ac:dyDescent="0.25">
      <c r="A21" s="98"/>
      <c r="B21" s="99"/>
      <c r="C21" s="111" t="s">
        <v>10</v>
      </c>
      <c r="D21" s="51" t="s">
        <v>70</v>
      </c>
      <c r="E21" s="33">
        <f t="shared" ref="E21:H21" si="33">SUM(E22,E23)</f>
        <v>20</v>
      </c>
      <c r="F21" s="33">
        <f>F22+F23</f>
        <v>20</v>
      </c>
      <c r="G21" s="34">
        <f t="shared" si="16"/>
        <v>1</v>
      </c>
      <c r="H21" s="33">
        <f t="shared" si="33"/>
        <v>17</v>
      </c>
      <c r="I21" s="34">
        <f t="shared" si="17"/>
        <v>0.85</v>
      </c>
      <c r="J21" s="33">
        <f>J22+J23</f>
        <v>3</v>
      </c>
      <c r="K21" s="34">
        <f t="shared" si="18"/>
        <v>0.15</v>
      </c>
      <c r="L21" s="33">
        <f>L22+L23</f>
        <v>9</v>
      </c>
      <c r="M21" s="34">
        <f t="shared" si="32"/>
        <v>0.45</v>
      </c>
      <c r="N21" s="33"/>
      <c r="O21" s="33"/>
      <c r="P21" s="33">
        <f>P22+P23</f>
        <v>9</v>
      </c>
      <c r="Q21" s="34">
        <f>P21/E22</f>
        <v>0.75</v>
      </c>
      <c r="R21" s="33"/>
      <c r="S21" s="34"/>
      <c r="T21" s="33">
        <f>T22+T23</f>
        <v>0</v>
      </c>
      <c r="U21" s="34">
        <f t="shared" si="28"/>
        <v>0</v>
      </c>
      <c r="V21" s="33">
        <f>V22+V23</f>
        <v>0</v>
      </c>
      <c r="W21" s="34">
        <f t="shared" si="29"/>
        <v>0</v>
      </c>
      <c r="X21" s="33">
        <f>X22+X23</f>
        <v>0</v>
      </c>
      <c r="Y21" s="34">
        <f t="shared" si="30"/>
        <v>0</v>
      </c>
    </row>
    <row r="22" spans="1:25" ht="15.75" customHeight="1" x14ac:dyDescent="0.25">
      <c r="A22" s="98"/>
      <c r="B22" s="99"/>
      <c r="C22" s="111"/>
      <c r="D22" s="52" t="s">
        <v>67</v>
      </c>
      <c r="E22" s="29">
        <v>12</v>
      </c>
      <c r="F22" s="29">
        <v>12</v>
      </c>
      <c r="G22" s="30">
        <f t="shared" si="16"/>
        <v>1</v>
      </c>
      <c r="H22" s="29">
        <v>9</v>
      </c>
      <c r="I22" s="30">
        <f t="shared" si="17"/>
        <v>0.75</v>
      </c>
      <c r="J22" s="29">
        <f>F22-H22</f>
        <v>3</v>
      </c>
      <c r="K22" s="30">
        <f t="shared" si="18"/>
        <v>0.25</v>
      </c>
      <c r="L22" s="29">
        <v>9</v>
      </c>
      <c r="M22" s="30">
        <f t="shared" si="32"/>
        <v>0.75</v>
      </c>
      <c r="N22" s="29"/>
      <c r="O22" s="29"/>
      <c r="P22" s="29">
        <v>9</v>
      </c>
      <c r="Q22" s="30">
        <f>P22/E22</f>
        <v>0.75</v>
      </c>
      <c r="R22" s="29"/>
      <c r="S22" s="30"/>
      <c r="T22" s="29">
        <v>0</v>
      </c>
      <c r="U22" s="30">
        <f t="shared" si="28"/>
        <v>0</v>
      </c>
      <c r="V22" s="29">
        <v>0</v>
      </c>
      <c r="W22" s="30">
        <f t="shared" si="29"/>
        <v>0</v>
      </c>
      <c r="X22" s="29">
        <v>0</v>
      </c>
      <c r="Y22" s="30">
        <f t="shared" si="30"/>
        <v>0</v>
      </c>
    </row>
    <row r="23" spans="1:25" x14ac:dyDescent="0.25">
      <c r="A23" s="98"/>
      <c r="B23" s="99"/>
      <c r="C23" s="111"/>
      <c r="D23" s="52" t="s">
        <v>68</v>
      </c>
      <c r="E23" s="29">
        <v>8</v>
      </c>
      <c r="F23" s="29">
        <v>8</v>
      </c>
      <c r="G23" s="30">
        <f t="shared" si="16"/>
        <v>1</v>
      </c>
      <c r="H23" s="29">
        <v>8</v>
      </c>
      <c r="I23" s="30">
        <f t="shared" si="17"/>
        <v>1</v>
      </c>
      <c r="J23" s="29">
        <f>F23-H23</f>
        <v>0</v>
      </c>
      <c r="K23" s="30">
        <f t="shared" si="18"/>
        <v>0</v>
      </c>
      <c r="L23" s="29">
        <v>0</v>
      </c>
      <c r="M23" s="30">
        <f t="shared" si="32"/>
        <v>0</v>
      </c>
      <c r="N23" s="29"/>
      <c r="O23" s="29"/>
      <c r="P23" s="29"/>
      <c r="Q23" s="29"/>
      <c r="R23" s="29"/>
      <c r="S23" s="30"/>
      <c r="T23" s="29">
        <v>0</v>
      </c>
      <c r="U23" s="30">
        <f t="shared" si="28"/>
        <v>0</v>
      </c>
      <c r="V23" s="29">
        <v>0</v>
      </c>
      <c r="W23" s="30">
        <f t="shared" si="29"/>
        <v>0</v>
      </c>
      <c r="X23" s="29">
        <v>0</v>
      </c>
      <c r="Y23" s="30">
        <f t="shared" si="30"/>
        <v>0</v>
      </c>
    </row>
    <row r="24" spans="1:25" x14ac:dyDescent="0.25">
      <c r="A24" s="98"/>
      <c r="B24" s="99"/>
      <c r="C24" s="100" t="s">
        <v>11</v>
      </c>
      <c r="D24" s="32" t="s">
        <v>70</v>
      </c>
      <c r="E24" s="33">
        <f t="shared" ref="E24:H24" si="34">SUM(E25,E26)</f>
        <v>11</v>
      </c>
      <c r="F24" s="33">
        <f>F25+F26</f>
        <v>11</v>
      </c>
      <c r="G24" s="34">
        <f t="shared" si="16"/>
        <v>1</v>
      </c>
      <c r="H24" s="33">
        <f t="shared" si="34"/>
        <v>9</v>
      </c>
      <c r="I24" s="34">
        <f t="shared" si="17"/>
        <v>0.81818181818181823</v>
      </c>
      <c r="J24" s="33">
        <f>J25+J26</f>
        <v>2</v>
      </c>
      <c r="K24" s="34">
        <f t="shared" si="18"/>
        <v>0.18181818181818182</v>
      </c>
      <c r="L24" s="33">
        <f>L25+L26</f>
        <v>4</v>
      </c>
      <c r="M24" s="34">
        <f t="shared" si="32"/>
        <v>0.36363636363636365</v>
      </c>
      <c r="N24" s="33"/>
      <c r="O24" s="33"/>
      <c r="P24" s="33">
        <f>P25+P26</f>
        <v>3</v>
      </c>
      <c r="Q24" s="34">
        <f>P24/E25</f>
        <v>0.42857142857142855</v>
      </c>
      <c r="R24" s="33">
        <f>R25+R26</f>
        <v>1</v>
      </c>
      <c r="S24" s="34">
        <f>R24/E26</f>
        <v>0.25</v>
      </c>
      <c r="T24" s="33">
        <f>T25+T26</f>
        <v>0</v>
      </c>
      <c r="U24" s="34">
        <f t="shared" si="28"/>
        <v>0</v>
      </c>
      <c r="V24" s="33">
        <f>V25+V26</f>
        <v>0</v>
      </c>
      <c r="W24" s="34">
        <f t="shared" si="29"/>
        <v>0</v>
      </c>
      <c r="X24" s="33">
        <f>X25+X26</f>
        <v>0</v>
      </c>
      <c r="Y24" s="34">
        <f t="shared" si="30"/>
        <v>0</v>
      </c>
    </row>
    <row r="25" spans="1:25" x14ac:dyDescent="0.25">
      <c r="A25" s="98"/>
      <c r="B25" s="99"/>
      <c r="C25" s="100"/>
      <c r="D25" s="28" t="s">
        <v>67</v>
      </c>
      <c r="E25" s="29">
        <v>7</v>
      </c>
      <c r="F25" s="29">
        <v>7</v>
      </c>
      <c r="G25" s="30">
        <f t="shared" si="16"/>
        <v>1</v>
      </c>
      <c r="H25" s="29">
        <v>7</v>
      </c>
      <c r="I25" s="30">
        <f t="shared" si="17"/>
        <v>1</v>
      </c>
      <c r="J25" s="29">
        <f>F25-H25</f>
        <v>0</v>
      </c>
      <c r="K25" s="30">
        <f t="shared" si="18"/>
        <v>0</v>
      </c>
      <c r="L25" s="29">
        <v>3</v>
      </c>
      <c r="M25" s="30">
        <f t="shared" si="32"/>
        <v>0.42857142857142855</v>
      </c>
      <c r="N25" s="29"/>
      <c r="O25" s="29"/>
      <c r="P25" s="29">
        <v>3</v>
      </c>
      <c r="Q25" s="30">
        <f>P25/E25</f>
        <v>0.42857142857142855</v>
      </c>
      <c r="R25" s="29"/>
      <c r="S25" s="30"/>
      <c r="T25" s="29">
        <v>0</v>
      </c>
      <c r="U25" s="30">
        <f t="shared" si="28"/>
        <v>0</v>
      </c>
      <c r="V25" s="29">
        <v>0</v>
      </c>
      <c r="W25" s="30">
        <f t="shared" si="29"/>
        <v>0</v>
      </c>
      <c r="X25" s="29">
        <v>0</v>
      </c>
      <c r="Y25" s="30">
        <f t="shared" si="30"/>
        <v>0</v>
      </c>
    </row>
    <row r="26" spans="1:25" x14ac:dyDescent="0.25">
      <c r="A26" s="98"/>
      <c r="B26" s="99"/>
      <c r="C26" s="100"/>
      <c r="D26" s="28" t="s">
        <v>68</v>
      </c>
      <c r="E26" s="29">
        <v>4</v>
      </c>
      <c r="F26" s="29">
        <v>4</v>
      </c>
      <c r="G26" s="30">
        <f t="shared" si="16"/>
        <v>1</v>
      </c>
      <c r="H26" s="29">
        <v>2</v>
      </c>
      <c r="I26" s="30">
        <f t="shared" si="17"/>
        <v>0.5</v>
      </c>
      <c r="J26" s="29">
        <f>F26-H26</f>
        <v>2</v>
      </c>
      <c r="K26" s="30">
        <f t="shared" si="18"/>
        <v>0.5</v>
      </c>
      <c r="L26" s="29">
        <v>1</v>
      </c>
      <c r="M26" s="30">
        <f t="shared" si="32"/>
        <v>0.25</v>
      </c>
      <c r="N26" s="29"/>
      <c r="O26" s="29"/>
      <c r="P26" s="29"/>
      <c r="Q26" s="29"/>
      <c r="R26" s="29">
        <v>1</v>
      </c>
      <c r="S26" s="30">
        <f>R26/E26</f>
        <v>0.25</v>
      </c>
      <c r="T26" s="29">
        <v>0</v>
      </c>
      <c r="U26" s="30">
        <f t="shared" si="28"/>
        <v>0</v>
      </c>
      <c r="V26" s="29">
        <v>0</v>
      </c>
      <c r="W26" s="30">
        <f t="shared" si="29"/>
        <v>0</v>
      </c>
      <c r="X26" s="29">
        <v>0</v>
      </c>
      <c r="Y26" s="30">
        <f t="shared" si="30"/>
        <v>0</v>
      </c>
    </row>
    <row r="27" spans="1:25" ht="32.25" customHeight="1" x14ac:dyDescent="0.25">
      <c r="A27" s="98"/>
      <c r="B27" s="99"/>
      <c r="C27" s="100" t="s">
        <v>12</v>
      </c>
      <c r="D27" s="32" t="s">
        <v>70</v>
      </c>
      <c r="E27" s="33">
        <f t="shared" ref="E27:H27" si="35">SUM(E28,E29)</f>
        <v>108</v>
      </c>
      <c r="F27" s="33">
        <f>F28+F29</f>
        <v>105</v>
      </c>
      <c r="G27" s="34">
        <f t="shared" si="16"/>
        <v>0.97222222222222221</v>
      </c>
      <c r="H27" s="33">
        <f t="shared" si="35"/>
        <v>90</v>
      </c>
      <c r="I27" s="34">
        <f t="shared" si="17"/>
        <v>0.8571428571428571</v>
      </c>
      <c r="J27" s="33">
        <f>J28+J29</f>
        <v>15</v>
      </c>
      <c r="K27" s="34">
        <f t="shared" si="18"/>
        <v>0.14285714285714285</v>
      </c>
      <c r="L27" s="33">
        <f>L28+L29</f>
        <v>51</v>
      </c>
      <c r="M27" s="34">
        <f t="shared" si="32"/>
        <v>0.47222222222222221</v>
      </c>
      <c r="N27" s="33"/>
      <c r="O27" s="33"/>
      <c r="P27" s="33">
        <f>P28+P29</f>
        <v>51</v>
      </c>
      <c r="Q27" s="34">
        <f>P27/E28</f>
        <v>0.73913043478260865</v>
      </c>
      <c r="R27" s="33"/>
      <c r="S27" s="34"/>
      <c r="T27" s="33">
        <f>T28+T29</f>
        <v>0</v>
      </c>
      <c r="U27" s="34">
        <f t="shared" si="28"/>
        <v>0</v>
      </c>
      <c r="V27" s="33">
        <f>V28+V29</f>
        <v>0</v>
      </c>
      <c r="W27" s="34">
        <f t="shared" si="29"/>
        <v>0</v>
      </c>
      <c r="X27" s="33">
        <f>X28+X29</f>
        <v>2</v>
      </c>
      <c r="Y27" s="34">
        <f t="shared" si="30"/>
        <v>1.8518518518518517E-2</v>
      </c>
    </row>
    <row r="28" spans="1:25" x14ac:dyDescent="0.25">
      <c r="A28" s="98"/>
      <c r="B28" s="99"/>
      <c r="C28" s="100"/>
      <c r="D28" s="28" t="s">
        <v>67</v>
      </c>
      <c r="E28" s="29">
        <v>69</v>
      </c>
      <c r="F28" s="29">
        <v>67</v>
      </c>
      <c r="G28" s="30">
        <f t="shared" si="16"/>
        <v>0.97101449275362317</v>
      </c>
      <c r="H28" s="29">
        <v>56</v>
      </c>
      <c r="I28" s="30">
        <f t="shared" si="17"/>
        <v>0.83582089552238803</v>
      </c>
      <c r="J28" s="29">
        <f>F28-H28</f>
        <v>11</v>
      </c>
      <c r="K28" s="30">
        <f t="shared" si="18"/>
        <v>0.16417910447761194</v>
      </c>
      <c r="L28" s="29">
        <v>51</v>
      </c>
      <c r="M28" s="30">
        <f t="shared" si="32"/>
        <v>0.73913043478260865</v>
      </c>
      <c r="N28" s="29"/>
      <c r="O28" s="29"/>
      <c r="P28" s="29">
        <v>51</v>
      </c>
      <c r="Q28" s="30">
        <f>P28/E28</f>
        <v>0.73913043478260865</v>
      </c>
      <c r="R28" s="29"/>
      <c r="S28" s="30"/>
      <c r="T28" s="29">
        <v>0</v>
      </c>
      <c r="U28" s="30">
        <f t="shared" si="28"/>
        <v>0</v>
      </c>
      <c r="V28" s="29">
        <v>0</v>
      </c>
      <c r="W28" s="30">
        <f t="shared" si="29"/>
        <v>0</v>
      </c>
      <c r="X28" s="29">
        <v>2</v>
      </c>
      <c r="Y28" s="30">
        <f t="shared" si="30"/>
        <v>2.8985507246376812E-2</v>
      </c>
    </row>
    <row r="29" spans="1:25" x14ac:dyDescent="0.25">
      <c r="A29" s="98"/>
      <c r="B29" s="99"/>
      <c r="C29" s="100"/>
      <c r="D29" s="28" t="s">
        <v>68</v>
      </c>
      <c r="E29" s="29">
        <v>39</v>
      </c>
      <c r="F29" s="29">
        <v>38</v>
      </c>
      <c r="G29" s="30">
        <f t="shared" si="16"/>
        <v>0.97435897435897434</v>
      </c>
      <c r="H29" s="29">
        <v>34</v>
      </c>
      <c r="I29" s="30">
        <f t="shared" si="17"/>
        <v>0.89473684210526316</v>
      </c>
      <c r="J29" s="29">
        <f>F29-H29</f>
        <v>4</v>
      </c>
      <c r="K29" s="30">
        <f t="shared" si="18"/>
        <v>0.10526315789473684</v>
      </c>
      <c r="L29" s="29">
        <v>0</v>
      </c>
      <c r="M29" s="30">
        <f t="shared" si="32"/>
        <v>0</v>
      </c>
      <c r="N29" s="29"/>
      <c r="O29" s="29"/>
      <c r="P29" s="29"/>
      <c r="Q29" s="29"/>
      <c r="R29" s="29"/>
      <c r="S29" s="30"/>
      <c r="T29" s="29">
        <v>0</v>
      </c>
      <c r="U29" s="30">
        <f t="shared" si="28"/>
        <v>0</v>
      </c>
      <c r="V29" s="29">
        <v>0</v>
      </c>
      <c r="W29" s="30">
        <f t="shared" si="29"/>
        <v>0</v>
      </c>
      <c r="X29" s="29">
        <v>0</v>
      </c>
      <c r="Y29" s="30">
        <f t="shared" si="30"/>
        <v>0</v>
      </c>
    </row>
    <row r="30" spans="1:25" x14ac:dyDescent="0.25">
      <c r="A30" s="98"/>
      <c r="B30" s="99"/>
      <c r="C30" s="100" t="s">
        <v>13</v>
      </c>
      <c r="D30" s="32" t="s">
        <v>70</v>
      </c>
      <c r="E30" s="33">
        <f t="shared" ref="E30:H30" si="36">SUM(E31,E32)</f>
        <v>59</v>
      </c>
      <c r="F30" s="33">
        <f>F31+F32</f>
        <v>57</v>
      </c>
      <c r="G30" s="34">
        <f t="shared" si="16"/>
        <v>0.96610169491525422</v>
      </c>
      <c r="H30" s="33">
        <f t="shared" si="36"/>
        <v>50</v>
      </c>
      <c r="I30" s="34">
        <f t="shared" si="17"/>
        <v>0.8771929824561403</v>
      </c>
      <c r="J30" s="33">
        <f>J31+J32</f>
        <v>7</v>
      </c>
      <c r="K30" s="34">
        <f t="shared" si="18"/>
        <v>0.12280701754385964</v>
      </c>
      <c r="L30" s="33">
        <f>L31+L32</f>
        <v>25</v>
      </c>
      <c r="M30" s="34">
        <f t="shared" si="32"/>
        <v>0.42372881355932202</v>
      </c>
      <c r="N30" s="33"/>
      <c r="O30" s="33"/>
      <c r="P30" s="33">
        <f>P31+P32</f>
        <v>23</v>
      </c>
      <c r="Q30" s="34">
        <f>P30/E31</f>
        <v>0.52272727272727271</v>
      </c>
      <c r="R30" s="33">
        <f>R31+R32</f>
        <v>2</v>
      </c>
      <c r="S30" s="34">
        <f>R30/E32</f>
        <v>0.13333333333333333</v>
      </c>
      <c r="T30" s="33">
        <f>T31+T32</f>
        <v>0</v>
      </c>
      <c r="U30" s="34">
        <f t="shared" si="28"/>
        <v>0</v>
      </c>
      <c r="V30" s="33">
        <f>V31+V32</f>
        <v>1</v>
      </c>
      <c r="W30" s="34">
        <f t="shared" si="29"/>
        <v>1.6949152542372881E-2</v>
      </c>
      <c r="X30" s="33">
        <f>X31+X32</f>
        <v>4</v>
      </c>
      <c r="Y30" s="34">
        <f t="shared" si="30"/>
        <v>6.7796610169491525E-2</v>
      </c>
    </row>
    <row r="31" spans="1:25" x14ac:dyDescent="0.25">
      <c r="A31" s="98"/>
      <c r="B31" s="99"/>
      <c r="C31" s="100"/>
      <c r="D31" s="28" t="s">
        <v>67</v>
      </c>
      <c r="E31" s="29">
        <v>44</v>
      </c>
      <c r="F31" s="29">
        <v>43</v>
      </c>
      <c r="G31" s="30">
        <f t="shared" si="16"/>
        <v>0.97727272727272729</v>
      </c>
      <c r="H31" s="29">
        <v>37</v>
      </c>
      <c r="I31" s="30">
        <f t="shared" si="17"/>
        <v>0.86046511627906974</v>
      </c>
      <c r="J31" s="29">
        <f>F31-H31</f>
        <v>6</v>
      </c>
      <c r="K31" s="30">
        <f t="shared" si="18"/>
        <v>0.13953488372093023</v>
      </c>
      <c r="L31" s="29">
        <v>23</v>
      </c>
      <c r="M31" s="30">
        <f t="shared" si="32"/>
        <v>0.52272727272727271</v>
      </c>
      <c r="N31" s="29"/>
      <c r="O31" s="29"/>
      <c r="P31" s="29">
        <v>23</v>
      </c>
      <c r="Q31" s="30">
        <f>P31/E31</f>
        <v>0.52272727272727271</v>
      </c>
      <c r="R31" s="29"/>
      <c r="S31" s="30"/>
      <c r="T31" s="29">
        <v>0</v>
      </c>
      <c r="U31" s="30">
        <f t="shared" si="28"/>
        <v>0</v>
      </c>
      <c r="V31" s="29">
        <v>1</v>
      </c>
      <c r="W31" s="30">
        <f t="shared" si="29"/>
        <v>2.2727272727272728E-2</v>
      </c>
      <c r="X31" s="29">
        <v>4</v>
      </c>
      <c r="Y31" s="30">
        <f t="shared" si="30"/>
        <v>9.0909090909090912E-2</v>
      </c>
    </row>
    <row r="32" spans="1:25" x14ac:dyDescent="0.25">
      <c r="A32" s="98"/>
      <c r="B32" s="99"/>
      <c r="C32" s="100"/>
      <c r="D32" s="28" t="s">
        <v>68</v>
      </c>
      <c r="E32" s="29">
        <v>15</v>
      </c>
      <c r="F32" s="29">
        <v>14</v>
      </c>
      <c r="G32" s="30">
        <f t="shared" si="16"/>
        <v>0.93333333333333335</v>
      </c>
      <c r="H32" s="29">
        <v>13</v>
      </c>
      <c r="I32" s="30">
        <f t="shared" si="17"/>
        <v>0.9285714285714286</v>
      </c>
      <c r="J32" s="29">
        <f>F32-H32</f>
        <v>1</v>
      </c>
      <c r="K32" s="30">
        <f t="shared" si="18"/>
        <v>7.1428571428571425E-2</v>
      </c>
      <c r="L32" s="29">
        <v>2</v>
      </c>
      <c r="M32" s="30">
        <f t="shared" si="32"/>
        <v>0.13333333333333333</v>
      </c>
      <c r="N32" s="29"/>
      <c r="O32" s="29"/>
      <c r="P32" s="29"/>
      <c r="Q32" s="29"/>
      <c r="R32" s="29">
        <v>2</v>
      </c>
      <c r="S32" s="30">
        <f>R32/E32</f>
        <v>0.13333333333333333</v>
      </c>
      <c r="T32" s="29">
        <v>0</v>
      </c>
      <c r="U32" s="30">
        <f t="shared" si="28"/>
        <v>0</v>
      </c>
      <c r="V32" s="29">
        <v>0</v>
      </c>
      <c r="W32" s="30">
        <f t="shared" si="29"/>
        <v>0</v>
      </c>
      <c r="X32" s="29">
        <v>0</v>
      </c>
      <c r="Y32" s="30">
        <f t="shared" si="30"/>
        <v>0</v>
      </c>
    </row>
    <row r="33" spans="1:60" ht="31.5" x14ac:dyDescent="0.25">
      <c r="A33" s="98"/>
      <c r="B33" s="99"/>
      <c r="C33" s="71" t="s">
        <v>14</v>
      </c>
      <c r="D33" s="32" t="s">
        <v>87</v>
      </c>
      <c r="E33" s="33">
        <v>25</v>
      </c>
      <c r="F33" s="33">
        <v>25</v>
      </c>
      <c r="G33" s="34">
        <f t="shared" si="16"/>
        <v>1</v>
      </c>
      <c r="H33" s="33">
        <v>22</v>
      </c>
      <c r="I33" s="34">
        <f t="shared" si="17"/>
        <v>0.88</v>
      </c>
      <c r="J33" s="33">
        <f>F33-H33</f>
        <v>3</v>
      </c>
      <c r="K33" s="34">
        <f t="shared" si="18"/>
        <v>0.12</v>
      </c>
      <c r="L33" s="33">
        <v>16</v>
      </c>
      <c r="M33" s="34">
        <f>L33/E33</f>
        <v>0.64</v>
      </c>
      <c r="N33" s="33"/>
      <c r="O33" s="33"/>
      <c r="P33" s="33">
        <v>16</v>
      </c>
      <c r="Q33" s="34">
        <f>P33/E33</f>
        <v>0.64</v>
      </c>
      <c r="R33" s="33"/>
      <c r="S33" s="34"/>
      <c r="T33" s="33">
        <v>0</v>
      </c>
      <c r="U33" s="34">
        <f>T33/E33</f>
        <v>0</v>
      </c>
      <c r="V33" s="33">
        <v>0</v>
      </c>
      <c r="W33" s="34">
        <f>V33/E33</f>
        <v>0</v>
      </c>
      <c r="X33" s="33">
        <v>3</v>
      </c>
      <c r="Y33" s="34">
        <f>X33/E33</f>
        <v>0.12</v>
      </c>
    </row>
    <row r="34" spans="1:60" ht="40.5" customHeight="1" x14ac:dyDescent="0.25">
      <c r="A34" s="98"/>
      <c r="B34" s="99"/>
      <c r="C34" s="128" t="s">
        <v>108</v>
      </c>
      <c r="D34" s="32" t="s">
        <v>115</v>
      </c>
      <c r="E34" s="48">
        <f t="shared" ref="E34:H34" si="37">SUM(E35,E36)</f>
        <v>355</v>
      </c>
      <c r="F34" s="48">
        <f>F35+F36</f>
        <v>347</v>
      </c>
      <c r="G34" s="47">
        <f t="shared" si="16"/>
        <v>0.9774647887323944</v>
      </c>
      <c r="H34" s="48">
        <f t="shared" si="37"/>
        <v>300</v>
      </c>
      <c r="I34" s="47">
        <f t="shared" si="17"/>
        <v>0.86455331412103742</v>
      </c>
      <c r="J34" s="48">
        <f>J35+J36</f>
        <v>47</v>
      </c>
      <c r="K34" s="47">
        <f t="shared" si="18"/>
        <v>0.13544668587896252</v>
      </c>
      <c r="L34" s="48">
        <f>L35+L36</f>
        <v>173</v>
      </c>
      <c r="M34" s="49">
        <f>L34/E34</f>
        <v>0.48732394366197185</v>
      </c>
      <c r="N34" s="48"/>
      <c r="O34" s="48"/>
      <c r="P34" s="48">
        <f>P35+P36</f>
        <v>168</v>
      </c>
      <c r="Q34" s="47">
        <f>P34/E35</f>
        <v>0.69421487603305787</v>
      </c>
      <c r="R34" s="48">
        <f>R35+R36</f>
        <v>5</v>
      </c>
      <c r="S34" s="47">
        <f>R34/E36</f>
        <v>4.4247787610619468E-2</v>
      </c>
      <c r="T34" s="48">
        <f>T35+T36</f>
        <v>1</v>
      </c>
      <c r="U34" s="47">
        <f>T34/E34</f>
        <v>2.8169014084507044E-3</v>
      </c>
      <c r="V34" s="48">
        <f>V35+V36</f>
        <v>3</v>
      </c>
      <c r="W34" s="47">
        <f>V34/E34</f>
        <v>8.4507042253521118E-3</v>
      </c>
      <c r="X34" s="48">
        <f>X35+X36</f>
        <v>10</v>
      </c>
      <c r="Y34" s="47">
        <f>X34/E34</f>
        <v>2.8169014084507043E-2</v>
      </c>
    </row>
    <row r="35" spans="1:60" ht="30.75" customHeight="1" x14ac:dyDescent="0.25">
      <c r="A35" s="98"/>
      <c r="B35" s="99"/>
      <c r="C35" s="128"/>
      <c r="D35" s="28" t="s">
        <v>67</v>
      </c>
      <c r="E35" s="50">
        <f>SUM(E16,E19,E22,E25,E28,E31,E33)</f>
        <v>242</v>
      </c>
      <c r="F35" s="50">
        <f>SUM(F16,F19,F22,F25,F28,F31,F33)</f>
        <v>236</v>
      </c>
      <c r="G35" s="49">
        <f t="shared" si="16"/>
        <v>0.97520661157024791</v>
      </c>
      <c r="H35" s="50">
        <f>SUM(H16,H19,H22,H25,H28,H31,H33)</f>
        <v>201</v>
      </c>
      <c r="I35" s="49">
        <f t="shared" si="17"/>
        <v>0.85169491525423724</v>
      </c>
      <c r="J35" s="50">
        <f>SUM(J16,J19,J22,J25,J28,J31,J33)</f>
        <v>35</v>
      </c>
      <c r="K35" s="49">
        <f t="shared" si="18"/>
        <v>0.14830508474576271</v>
      </c>
      <c r="L35" s="50">
        <f>SUM(L16,L19,L22,L25,L28,L31,L33)</f>
        <v>168</v>
      </c>
      <c r="M35" s="49">
        <f>L35/E35</f>
        <v>0.69421487603305787</v>
      </c>
      <c r="N35" s="50"/>
      <c r="O35" s="50"/>
      <c r="P35" s="50">
        <f>SUM(P16,P19,P22,P25,P28,P31,P33)</f>
        <v>168</v>
      </c>
      <c r="Q35" s="49">
        <f>P35/E35</f>
        <v>0.69421487603305787</v>
      </c>
      <c r="R35" s="50"/>
      <c r="S35" s="47"/>
      <c r="T35" s="50">
        <f>SUM(T16,T19,T22,T25,T28,T31,T33)</f>
        <v>1</v>
      </c>
      <c r="U35" s="49">
        <f>T35/E35</f>
        <v>4.1322314049586778E-3</v>
      </c>
      <c r="V35" s="50">
        <f t="shared" ref="V35:X35" si="38">SUM(V16,V19,V22,V25,V28,V31,V33)</f>
        <v>3</v>
      </c>
      <c r="W35" s="49">
        <f>V35/E35</f>
        <v>1.2396694214876033E-2</v>
      </c>
      <c r="X35" s="50">
        <f t="shared" si="38"/>
        <v>10</v>
      </c>
      <c r="Y35" s="49">
        <f>X35/E35</f>
        <v>4.1322314049586778E-2</v>
      </c>
    </row>
    <row r="36" spans="1:60" s="43" customFormat="1" ht="42" customHeight="1" thickBot="1" x14ac:dyDescent="0.3">
      <c r="A36" s="98"/>
      <c r="B36" s="99"/>
      <c r="C36" s="128"/>
      <c r="D36" s="28" t="s">
        <v>68</v>
      </c>
      <c r="E36" s="50">
        <f>SUM(E17,E20,E23,E26,E29,E32)</f>
        <v>113</v>
      </c>
      <c r="F36" s="50">
        <f>SUM(F17,F20,F23,F26,F29,F32)</f>
        <v>111</v>
      </c>
      <c r="G36" s="49">
        <f t="shared" si="16"/>
        <v>0.98230088495575218</v>
      </c>
      <c r="H36" s="50">
        <f>SUM(H17,H20,H23,H26,H29,H32)</f>
        <v>99</v>
      </c>
      <c r="I36" s="49">
        <f t="shared" si="17"/>
        <v>0.89189189189189189</v>
      </c>
      <c r="J36" s="50">
        <f>SUM(J17,J20,J23,J26,J29,J32)</f>
        <v>12</v>
      </c>
      <c r="K36" s="49">
        <f t="shared" si="18"/>
        <v>0.10810810810810811</v>
      </c>
      <c r="L36" s="50">
        <f>SUM(L17,L20,L23,L26,L29,L32)</f>
        <v>5</v>
      </c>
      <c r="M36" s="49">
        <f>L36/E36</f>
        <v>4.4247787610619468E-2</v>
      </c>
      <c r="N36" s="50"/>
      <c r="O36" s="50"/>
      <c r="P36" s="50"/>
      <c r="Q36" s="49"/>
      <c r="R36" s="50">
        <f>SUM(R15,R18,R24,R30)</f>
        <v>5</v>
      </c>
      <c r="S36" s="47">
        <f>R36/E36</f>
        <v>4.4247787610619468E-2</v>
      </c>
      <c r="T36" s="50">
        <f>SUM(T17,T20,T23,T26,T29,T32)</f>
        <v>0</v>
      </c>
      <c r="U36" s="49">
        <f>T36/E36</f>
        <v>0</v>
      </c>
      <c r="V36" s="50">
        <f t="shared" ref="V36:X36" si="39">SUM(V17,V20,V23,V26,V29,V32)</f>
        <v>0</v>
      </c>
      <c r="W36" s="49">
        <f>V36/E36</f>
        <v>0</v>
      </c>
      <c r="X36" s="50">
        <f t="shared" si="39"/>
        <v>0</v>
      </c>
      <c r="Y36" s="49">
        <f>X36/E36</f>
        <v>0</v>
      </c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</row>
    <row r="37" spans="1:60" ht="25.5" customHeight="1" x14ac:dyDescent="0.25">
      <c r="A37" s="98" t="s">
        <v>66</v>
      </c>
      <c r="B37" s="99" t="s">
        <v>150</v>
      </c>
      <c r="C37" s="107" t="s">
        <v>26</v>
      </c>
      <c r="D37" s="20" t="s">
        <v>70</v>
      </c>
      <c r="E37" s="25">
        <f>E38+E39</f>
        <v>59</v>
      </c>
      <c r="F37" s="25">
        <f t="shared" ref="F37:V37" si="40">F38+F39</f>
        <v>52</v>
      </c>
      <c r="G37" s="26">
        <f t="shared" si="16"/>
        <v>0.88135593220338981</v>
      </c>
      <c r="H37" s="25">
        <f t="shared" si="40"/>
        <v>30</v>
      </c>
      <c r="I37" s="26">
        <f t="shared" si="17"/>
        <v>0.57692307692307687</v>
      </c>
      <c r="J37" s="25">
        <f t="shared" si="40"/>
        <v>22</v>
      </c>
      <c r="K37" s="26">
        <f>J37/F37</f>
        <v>0.42307692307692307</v>
      </c>
      <c r="L37" s="25">
        <f t="shared" ref="L37" si="41">L38+L39</f>
        <v>21</v>
      </c>
      <c r="M37" s="26">
        <f>L37/E37</f>
        <v>0.3559322033898305</v>
      </c>
      <c r="N37" s="25"/>
      <c r="O37" s="25"/>
      <c r="P37" s="25">
        <f>P38+P39</f>
        <v>20</v>
      </c>
      <c r="Q37" s="26">
        <f>P37/E38</f>
        <v>0.44444444444444442</v>
      </c>
      <c r="R37" s="25">
        <f>R38+R39</f>
        <v>1</v>
      </c>
      <c r="S37" s="26">
        <f>R37/E39</f>
        <v>7.1428571428571425E-2</v>
      </c>
      <c r="T37" s="25">
        <f t="shared" si="40"/>
        <v>0</v>
      </c>
      <c r="U37" s="26">
        <f>T37/E37</f>
        <v>0</v>
      </c>
      <c r="V37" s="25">
        <f t="shared" si="40"/>
        <v>1</v>
      </c>
      <c r="W37" s="26">
        <f>V37/E37</f>
        <v>1.6949152542372881E-2</v>
      </c>
      <c r="X37" s="25">
        <f>X38+X39</f>
        <v>9</v>
      </c>
      <c r="Y37" s="26">
        <f>X37/E37</f>
        <v>0.15254237288135594</v>
      </c>
    </row>
    <row r="38" spans="1:60" ht="22.5" customHeight="1" x14ac:dyDescent="0.25">
      <c r="A38" s="98"/>
      <c r="B38" s="99"/>
      <c r="C38" s="107"/>
      <c r="D38" s="3" t="s">
        <v>67</v>
      </c>
      <c r="E38" s="8">
        <v>45</v>
      </c>
      <c r="F38" s="8">
        <v>42</v>
      </c>
      <c r="G38" s="26">
        <f t="shared" si="16"/>
        <v>0.93333333333333335</v>
      </c>
      <c r="H38" s="8">
        <v>25</v>
      </c>
      <c r="I38" s="26">
        <f t="shared" si="17"/>
        <v>0.59523809523809523</v>
      </c>
      <c r="J38" s="8">
        <f>F38-H38</f>
        <v>17</v>
      </c>
      <c r="K38" s="26">
        <f t="shared" ref="K38:K50" si="42">J38/F38</f>
        <v>0.40476190476190477</v>
      </c>
      <c r="L38" s="8">
        <v>20</v>
      </c>
      <c r="M38" s="26">
        <f t="shared" ref="M38:M50" si="43">L38/E38</f>
        <v>0.44444444444444442</v>
      </c>
      <c r="N38" s="8"/>
      <c r="O38" s="8"/>
      <c r="P38" s="8">
        <v>20</v>
      </c>
      <c r="Q38" s="9">
        <f>P38/E38</f>
        <v>0.44444444444444442</v>
      </c>
      <c r="R38" s="8"/>
      <c r="S38" s="9"/>
      <c r="T38" s="8">
        <v>0</v>
      </c>
      <c r="U38" s="26">
        <f t="shared" ref="U38:U50" si="44">T38/E38</f>
        <v>0</v>
      </c>
      <c r="V38" s="8">
        <v>0</v>
      </c>
      <c r="W38" s="26">
        <f t="shared" ref="W38:W50" si="45">V38/E38</f>
        <v>0</v>
      </c>
      <c r="X38" s="8">
        <v>9</v>
      </c>
      <c r="Y38" s="26">
        <f t="shared" ref="Y38:Y50" si="46">X38/E38</f>
        <v>0.2</v>
      </c>
    </row>
    <row r="39" spans="1:60" ht="23.25" customHeight="1" x14ac:dyDescent="0.25">
      <c r="A39" s="98"/>
      <c r="B39" s="99"/>
      <c r="C39" s="107"/>
      <c r="D39" s="3" t="s">
        <v>68</v>
      </c>
      <c r="E39" s="8">
        <v>14</v>
      </c>
      <c r="F39" s="8">
        <v>10</v>
      </c>
      <c r="G39" s="26">
        <f t="shared" si="16"/>
        <v>0.7142857142857143</v>
      </c>
      <c r="H39" s="8">
        <v>5</v>
      </c>
      <c r="I39" s="26">
        <f t="shared" si="17"/>
        <v>0.5</v>
      </c>
      <c r="J39" s="8">
        <f>F39-H39</f>
        <v>5</v>
      </c>
      <c r="K39" s="26">
        <f t="shared" si="42"/>
        <v>0.5</v>
      </c>
      <c r="L39" s="8">
        <v>1</v>
      </c>
      <c r="M39" s="26">
        <f t="shared" si="43"/>
        <v>7.1428571428571425E-2</v>
      </c>
      <c r="N39" s="8"/>
      <c r="O39" s="8"/>
      <c r="P39" s="8"/>
      <c r="Q39" s="9"/>
      <c r="R39" s="8">
        <v>1</v>
      </c>
      <c r="S39" s="9">
        <f>R39/E39</f>
        <v>7.1428571428571425E-2</v>
      </c>
      <c r="T39" s="8">
        <v>0</v>
      </c>
      <c r="U39" s="26">
        <f t="shared" si="44"/>
        <v>0</v>
      </c>
      <c r="V39" s="8">
        <v>1</v>
      </c>
      <c r="W39" s="26">
        <f t="shared" si="45"/>
        <v>7.1428571428571425E-2</v>
      </c>
      <c r="X39" s="8">
        <v>0</v>
      </c>
      <c r="Y39" s="26">
        <f t="shared" si="46"/>
        <v>0</v>
      </c>
    </row>
    <row r="40" spans="1:60" ht="33" customHeight="1" x14ac:dyDescent="0.25">
      <c r="A40" s="98"/>
      <c r="B40" s="99"/>
      <c r="C40" s="107" t="s">
        <v>132</v>
      </c>
      <c r="D40" s="20" t="s">
        <v>70</v>
      </c>
      <c r="E40" s="25">
        <f>E41+E42</f>
        <v>53</v>
      </c>
      <c r="F40" s="25">
        <f t="shared" ref="F40:X40" si="47">F41+F42</f>
        <v>50</v>
      </c>
      <c r="G40" s="26">
        <f t="shared" si="16"/>
        <v>0.94339622641509435</v>
      </c>
      <c r="H40" s="25">
        <f t="shared" si="47"/>
        <v>28</v>
      </c>
      <c r="I40" s="26">
        <f t="shared" si="17"/>
        <v>0.56000000000000005</v>
      </c>
      <c r="J40" s="25">
        <f t="shared" si="47"/>
        <v>22</v>
      </c>
      <c r="K40" s="26">
        <f t="shared" si="42"/>
        <v>0.44</v>
      </c>
      <c r="L40" s="25">
        <f>L41+L42</f>
        <v>14</v>
      </c>
      <c r="M40" s="26">
        <f t="shared" si="43"/>
        <v>0.26415094339622641</v>
      </c>
      <c r="N40" s="25"/>
      <c r="O40" s="25"/>
      <c r="P40" s="25">
        <f>P41+P42</f>
        <v>11</v>
      </c>
      <c r="Q40" s="26">
        <f>P40/E41</f>
        <v>0.28205128205128205</v>
      </c>
      <c r="R40" s="25">
        <f>R41+R42</f>
        <v>3</v>
      </c>
      <c r="S40" s="26">
        <f>R40/E42</f>
        <v>0.21428571428571427</v>
      </c>
      <c r="T40" s="25">
        <f t="shared" si="47"/>
        <v>0</v>
      </c>
      <c r="U40" s="26">
        <f t="shared" si="44"/>
        <v>0</v>
      </c>
      <c r="V40" s="25">
        <f t="shared" si="47"/>
        <v>1</v>
      </c>
      <c r="W40" s="26">
        <f t="shared" si="45"/>
        <v>1.8867924528301886E-2</v>
      </c>
      <c r="X40" s="25">
        <f t="shared" si="47"/>
        <v>4</v>
      </c>
      <c r="Y40" s="26">
        <f t="shared" si="46"/>
        <v>7.5471698113207544E-2</v>
      </c>
    </row>
    <row r="41" spans="1:60" ht="48" customHeight="1" x14ac:dyDescent="0.25">
      <c r="A41" s="98"/>
      <c r="B41" s="99"/>
      <c r="C41" s="107"/>
      <c r="D41" s="3" t="s">
        <v>133</v>
      </c>
      <c r="E41" s="8">
        <v>39</v>
      </c>
      <c r="F41" s="8">
        <v>38</v>
      </c>
      <c r="G41" s="26">
        <f t="shared" si="16"/>
        <v>0.97435897435897434</v>
      </c>
      <c r="H41" s="8">
        <v>25</v>
      </c>
      <c r="I41" s="26">
        <f t="shared" si="17"/>
        <v>0.65789473684210531</v>
      </c>
      <c r="J41" s="8">
        <f>F41-H41</f>
        <v>13</v>
      </c>
      <c r="K41" s="26">
        <f t="shared" si="42"/>
        <v>0.34210526315789475</v>
      </c>
      <c r="L41" s="8">
        <v>11</v>
      </c>
      <c r="M41" s="26">
        <f t="shared" si="43"/>
        <v>0.28205128205128205</v>
      </c>
      <c r="N41" s="8"/>
      <c r="O41" s="8"/>
      <c r="P41" s="8">
        <v>11</v>
      </c>
      <c r="Q41" s="9">
        <f>P41/E41</f>
        <v>0.28205128205128205</v>
      </c>
      <c r="R41" s="8"/>
      <c r="S41" s="9"/>
      <c r="T41" s="8">
        <v>0</v>
      </c>
      <c r="U41" s="26">
        <f t="shared" si="44"/>
        <v>0</v>
      </c>
      <c r="V41" s="8">
        <v>0</v>
      </c>
      <c r="W41" s="26">
        <f t="shared" si="45"/>
        <v>0</v>
      </c>
      <c r="X41" s="8">
        <v>3</v>
      </c>
      <c r="Y41" s="26">
        <f t="shared" si="46"/>
        <v>7.6923076923076927E-2</v>
      </c>
    </row>
    <row r="42" spans="1:60" ht="36" customHeight="1" x14ac:dyDescent="0.25">
      <c r="A42" s="98"/>
      <c r="B42" s="99"/>
      <c r="C42" s="107"/>
      <c r="D42" s="3" t="s">
        <v>68</v>
      </c>
      <c r="E42" s="8">
        <v>14</v>
      </c>
      <c r="F42" s="8">
        <v>12</v>
      </c>
      <c r="G42" s="26">
        <f t="shared" si="16"/>
        <v>0.8571428571428571</v>
      </c>
      <c r="H42" s="8">
        <v>3</v>
      </c>
      <c r="I42" s="26">
        <f t="shared" si="17"/>
        <v>0.25</v>
      </c>
      <c r="J42" s="8">
        <f>F42-H42</f>
        <v>9</v>
      </c>
      <c r="K42" s="26">
        <f t="shared" si="42"/>
        <v>0.75</v>
      </c>
      <c r="L42" s="8">
        <v>3</v>
      </c>
      <c r="M42" s="26">
        <f t="shared" si="43"/>
        <v>0.21428571428571427</v>
      </c>
      <c r="N42" s="8"/>
      <c r="O42" s="8"/>
      <c r="P42" s="8"/>
      <c r="Q42" s="9"/>
      <c r="R42" s="8">
        <v>3</v>
      </c>
      <c r="S42" s="9">
        <f>R42/E42</f>
        <v>0.21428571428571427</v>
      </c>
      <c r="T42" s="8">
        <v>0</v>
      </c>
      <c r="U42" s="26">
        <f t="shared" si="44"/>
        <v>0</v>
      </c>
      <c r="V42" s="8">
        <v>1</v>
      </c>
      <c r="W42" s="26">
        <f t="shared" si="45"/>
        <v>7.1428571428571425E-2</v>
      </c>
      <c r="X42" s="8">
        <v>1</v>
      </c>
      <c r="Y42" s="26">
        <f t="shared" si="46"/>
        <v>7.1428571428571425E-2</v>
      </c>
    </row>
    <row r="43" spans="1:60" ht="36" customHeight="1" x14ac:dyDescent="0.25">
      <c r="A43" s="98"/>
      <c r="B43" s="99"/>
      <c r="C43" s="72" t="s">
        <v>27</v>
      </c>
      <c r="D43" s="20" t="s">
        <v>87</v>
      </c>
      <c r="E43" s="25">
        <v>16</v>
      </c>
      <c r="F43" s="25">
        <v>14</v>
      </c>
      <c r="G43" s="26">
        <f t="shared" si="16"/>
        <v>0.875</v>
      </c>
      <c r="H43" s="25">
        <v>8</v>
      </c>
      <c r="I43" s="26">
        <f t="shared" si="17"/>
        <v>0.5714285714285714</v>
      </c>
      <c r="J43" s="25">
        <f>F43-H43</f>
        <v>6</v>
      </c>
      <c r="K43" s="26">
        <f t="shared" si="42"/>
        <v>0.42857142857142855</v>
      </c>
      <c r="L43" s="25">
        <v>4</v>
      </c>
      <c r="M43" s="26">
        <f t="shared" si="43"/>
        <v>0.25</v>
      </c>
      <c r="N43" s="25"/>
      <c r="O43" s="25"/>
      <c r="P43" s="25">
        <v>4</v>
      </c>
      <c r="Q43" s="26">
        <f>P43/E43</f>
        <v>0.25</v>
      </c>
      <c r="R43" s="25"/>
      <c r="S43" s="26"/>
      <c r="T43" s="25">
        <v>0</v>
      </c>
      <c r="U43" s="26">
        <f t="shared" si="44"/>
        <v>0</v>
      </c>
      <c r="V43" s="25">
        <v>0</v>
      </c>
      <c r="W43" s="26">
        <f t="shared" si="45"/>
        <v>0</v>
      </c>
      <c r="X43" s="25">
        <v>2</v>
      </c>
      <c r="Y43" s="26">
        <f>X43/E43</f>
        <v>0.125</v>
      </c>
    </row>
    <row r="44" spans="1:60" x14ac:dyDescent="0.25">
      <c r="A44" s="98"/>
      <c r="B44" s="99"/>
      <c r="C44" s="107" t="s">
        <v>28</v>
      </c>
      <c r="D44" s="20" t="s">
        <v>70</v>
      </c>
      <c r="E44" s="25">
        <f>E45+E46</f>
        <v>54</v>
      </c>
      <c r="F44" s="25">
        <f t="shared" ref="F44:V44" si="48">F45+F46</f>
        <v>48</v>
      </c>
      <c r="G44" s="26">
        <f t="shared" si="16"/>
        <v>0.88888888888888884</v>
      </c>
      <c r="H44" s="25">
        <f t="shared" si="48"/>
        <v>28</v>
      </c>
      <c r="I44" s="26">
        <f t="shared" si="17"/>
        <v>0.58333333333333337</v>
      </c>
      <c r="J44" s="25">
        <f t="shared" si="48"/>
        <v>20</v>
      </c>
      <c r="K44" s="26">
        <f t="shared" si="42"/>
        <v>0.41666666666666669</v>
      </c>
      <c r="L44" s="25">
        <f t="shared" ref="L44" si="49">L45+L46</f>
        <v>34</v>
      </c>
      <c r="M44" s="26">
        <f t="shared" si="43"/>
        <v>0.62962962962962965</v>
      </c>
      <c r="N44" s="25"/>
      <c r="O44" s="25"/>
      <c r="P44" s="25">
        <f>P45+P46</f>
        <v>28</v>
      </c>
      <c r="Q44" s="26">
        <f>P44/E45</f>
        <v>0.7567567567567568</v>
      </c>
      <c r="R44" s="25">
        <f>R45+R46</f>
        <v>6</v>
      </c>
      <c r="S44" s="26">
        <f>R44/E46</f>
        <v>0.35294117647058826</v>
      </c>
      <c r="T44" s="25">
        <f t="shared" si="48"/>
        <v>1</v>
      </c>
      <c r="U44" s="26">
        <f t="shared" si="44"/>
        <v>1.8518518518518517E-2</v>
      </c>
      <c r="V44" s="25">
        <f t="shared" si="48"/>
        <v>0</v>
      </c>
      <c r="W44" s="26">
        <f t="shared" si="45"/>
        <v>0</v>
      </c>
      <c r="X44" s="25">
        <f>X45+X46</f>
        <v>0</v>
      </c>
      <c r="Y44" s="26">
        <f t="shared" si="46"/>
        <v>0</v>
      </c>
    </row>
    <row r="45" spans="1:60" x14ac:dyDescent="0.25">
      <c r="A45" s="98"/>
      <c r="B45" s="99"/>
      <c r="C45" s="107"/>
      <c r="D45" s="3" t="s">
        <v>67</v>
      </c>
      <c r="E45" s="8">
        <v>37</v>
      </c>
      <c r="F45" s="8">
        <v>32</v>
      </c>
      <c r="G45" s="26">
        <f t="shared" si="16"/>
        <v>0.86486486486486491</v>
      </c>
      <c r="H45" s="8">
        <v>17</v>
      </c>
      <c r="I45" s="26">
        <f t="shared" si="17"/>
        <v>0.53125</v>
      </c>
      <c r="J45" s="8">
        <f>F45-H45</f>
        <v>15</v>
      </c>
      <c r="K45" s="26">
        <f t="shared" si="42"/>
        <v>0.46875</v>
      </c>
      <c r="L45" s="8">
        <v>28</v>
      </c>
      <c r="M45" s="26">
        <f t="shared" si="43"/>
        <v>0.7567567567567568</v>
      </c>
      <c r="N45" s="8"/>
      <c r="O45" s="8"/>
      <c r="P45" s="8">
        <v>28</v>
      </c>
      <c r="Q45" s="9">
        <f>P45/E45</f>
        <v>0.7567567567567568</v>
      </c>
      <c r="R45" s="8"/>
      <c r="S45" s="9"/>
      <c r="T45" s="8">
        <v>1</v>
      </c>
      <c r="U45" s="26">
        <f t="shared" si="44"/>
        <v>2.7027027027027029E-2</v>
      </c>
      <c r="V45" s="8">
        <v>0</v>
      </c>
      <c r="W45" s="26">
        <f t="shared" si="45"/>
        <v>0</v>
      </c>
      <c r="X45" s="8">
        <v>0</v>
      </c>
      <c r="Y45" s="26">
        <f t="shared" si="46"/>
        <v>0</v>
      </c>
    </row>
    <row r="46" spans="1:60" x14ac:dyDescent="0.25">
      <c r="A46" s="98"/>
      <c r="B46" s="99"/>
      <c r="C46" s="107"/>
      <c r="D46" s="3" t="s">
        <v>68</v>
      </c>
      <c r="E46" s="8">
        <v>17</v>
      </c>
      <c r="F46" s="8">
        <v>16</v>
      </c>
      <c r="G46" s="26">
        <f t="shared" si="16"/>
        <v>0.94117647058823528</v>
      </c>
      <c r="H46" s="8">
        <v>11</v>
      </c>
      <c r="I46" s="26">
        <f t="shared" si="17"/>
        <v>0.6875</v>
      </c>
      <c r="J46" s="8">
        <f>F46-H46</f>
        <v>5</v>
      </c>
      <c r="K46" s="26">
        <f t="shared" si="42"/>
        <v>0.3125</v>
      </c>
      <c r="L46" s="8">
        <v>6</v>
      </c>
      <c r="M46" s="26">
        <f t="shared" si="43"/>
        <v>0.35294117647058826</v>
      </c>
      <c r="N46" s="8"/>
      <c r="O46" s="8"/>
      <c r="P46" s="8"/>
      <c r="Q46" s="9"/>
      <c r="R46" s="8">
        <v>6</v>
      </c>
      <c r="S46" s="9">
        <f>R46/E46</f>
        <v>0.35294117647058826</v>
      </c>
      <c r="T46" s="8">
        <v>0</v>
      </c>
      <c r="U46" s="26">
        <f t="shared" si="44"/>
        <v>0</v>
      </c>
      <c r="V46" s="8">
        <v>0</v>
      </c>
      <c r="W46" s="26">
        <f t="shared" si="45"/>
        <v>0</v>
      </c>
      <c r="X46" s="8">
        <v>0</v>
      </c>
      <c r="Y46" s="26">
        <f t="shared" si="46"/>
        <v>0</v>
      </c>
    </row>
    <row r="47" spans="1:60" ht="31.5" x14ac:dyDescent="0.25">
      <c r="A47" s="98"/>
      <c r="B47" s="99"/>
      <c r="C47" s="72" t="s">
        <v>29</v>
      </c>
      <c r="D47" s="20" t="s">
        <v>87</v>
      </c>
      <c r="E47" s="25">
        <v>31</v>
      </c>
      <c r="F47" s="25">
        <v>29</v>
      </c>
      <c r="G47" s="26">
        <f t="shared" si="16"/>
        <v>0.93548387096774188</v>
      </c>
      <c r="H47" s="25">
        <v>22</v>
      </c>
      <c r="I47" s="26">
        <f t="shared" si="17"/>
        <v>0.75862068965517238</v>
      </c>
      <c r="J47" s="25">
        <f>F47-H47</f>
        <v>7</v>
      </c>
      <c r="K47" s="26">
        <f t="shared" si="42"/>
        <v>0.2413793103448276</v>
      </c>
      <c r="L47" s="25">
        <v>8</v>
      </c>
      <c r="M47" s="26">
        <f t="shared" si="43"/>
        <v>0.25806451612903225</v>
      </c>
      <c r="N47" s="25"/>
      <c r="O47" s="25"/>
      <c r="P47" s="25">
        <v>8</v>
      </c>
      <c r="Q47" s="26">
        <f>P47/E47</f>
        <v>0.25806451612903225</v>
      </c>
      <c r="R47" s="25"/>
      <c r="S47" s="26"/>
      <c r="T47" s="25">
        <v>1</v>
      </c>
      <c r="U47" s="26">
        <f t="shared" si="44"/>
        <v>3.2258064516129031E-2</v>
      </c>
      <c r="V47" s="25">
        <v>0</v>
      </c>
      <c r="W47" s="26">
        <f t="shared" si="45"/>
        <v>0</v>
      </c>
      <c r="X47" s="25">
        <v>4</v>
      </c>
      <c r="Y47" s="26">
        <f t="shared" si="46"/>
        <v>0.12903225806451613</v>
      </c>
    </row>
    <row r="48" spans="1:60" x14ac:dyDescent="0.25">
      <c r="A48" s="98"/>
      <c r="B48" s="99"/>
      <c r="C48" s="107" t="s">
        <v>30</v>
      </c>
      <c r="D48" s="20" t="s">
        <v>70</v>
      </c>
      <c r="E48" s="25">
        <f>E49+E50</f>
        <v>24</v>
      </c>
      <c r="F48" s="25">
        <f t="shared" ref="F48:X48" si="50">F49+F50</f>
        <v>19</v>
      </c>
      <c r="G48" s="26">
        <f t="shared" si="16"/>
        <v>0.79166666666666663</v>
      </c>
      <c r="H48" s="25">
        <f t="shared" si="50"/>
        <v>11</v>
      </c>
      <c r="I48" s="26">
        <f t="shared" si="17"/>
        <v>0.57894736842105265</v>
      </c>
      <c r="J48" s="25">
        <f t="shared" si="50"/>
        <v>8</v>
      </c>
      <c r="K48" s="26">
        <f t="shared" si="42"/>
        <v>0.42105263157894735</v>
      </c>
      <c r="L48" s="25">
        <f t="shared" ref="L48" si="51">L49+L50</f>
        <v>5</v>
      </c>
      <c r="M48" s="26">
        <f t="shared" si="43"/>
        <v>0.20833333333333334</v>
      </c>
      <c r="N48" s="25"/>
      <c r="O48" s="25"/>
      <c r="P48" s="25">
        <f>P49+P50</f>
        <v>5</v>
      </c>
      <c r="Q48" s="26">
        <f>P48/E49</f>
        <v>0.35714285714285715</v>
      </c>
      <c r="R48" s="25"/>
      <c r="S48" s="26"/>
      <c r="T48" s="25">
        <f t="shared" si="50"/>
        <v>0</v>
      </c>
      <c r="U48" s="26">
        <f t="shared" si="44"/>
        <v>0</v>
      </c>
      <c r="V48" s="25">
        <f t="shared" si="50"/>
        <v>1</v>
      </c>
      <c r="W48" s="26">
        <f t="shared" si="45"/>
        <v>4.1666666666666664E-2</v>
      </c>
      <c r="X48" s="25">
        <f t="shared" si="50"/>
        <v>3</v>
      </c>
      <c r="Y48" s="26">
        <f t="shared" si="46"/>
        <v>0.125</v>
      </c>
    </row>
    <row r="49" spans="1:60" x14ac:dyDescent="0.25">
      <c r="A49" s="98"/>
      <c r="B49" s="99"/>
      <c r="C49" s="107"/>
      <c r="D49" s="3" t="s">
        <v>67</v>
      </c>
      <c r="E49" s="8">
        <v>14</v>
      </c>
      <c r="F49" s="8">
        <v>11</v>
      </c>
      <c r="G49" s="26">
        <f t="shared" si="16"/>
        <v>0.7857142857142857</v>
      </c>
      <c r="H49" s="8">
        <v>6</v>
      </c>
      <c r="I49" s="26">
        <f t="shared" si="17"/>
        <v>0.54545454545454541</v>
      </c>
      <c r="J49" s="8">
        <f>F49-H49</f>
        <v>5</v>
      </c>
      <c r="K49" s="26">
        <f t="shared" si="42"/>
        <v>0.45454545454545453</v>
      </c>
      <c r="L49" s="8">
        <v>5</v>
      </c>
      <c r="M49" s="26">
        <f t="shared" si="43"/>
        <v>0.35714285714285715</v>
      </c>
      <c r="N49" s="8"/>
      <c r="O49" s="8"/>
      <c r="P49" s="8">
        <v>5</v>
      </c>
      <c r="Q49" s="9">
        <f>P49/E49</f>
        <v>0.35714285714285715</v>
      </c>
      <c r="R49" s="8"/>
      <c r="S49" s="9"/>
      <c r="T49" s="8">
        <v>0</v>
      </c>
      <c r="U49" s="26">
        <f t="shared" si="44"/>
        <v>0</v>
      </c>
      <c r="V49" s="8">
        <v>1</v>
      </c>
      <c r="W49" s="26">
        <f t="shared" si="45"/>
        <v>7.1428571428571425E-2</v>
      </c>
      <c r="X49" s="8">
        <v>3</v>
      </c>
      <c r="Y49" s="26">
        <f t="shared" si="46"/>
        <v>0.21428571428571427</v>
      </c>
    </row>
    <row r="50" spans="1:60" x14ac:dyDescent="0.25">
      <c r="A50" s="98"/>
      <c r="B50" s="99"/>
      <c r="C50" s="107"/>
      <c r="D50" s="3" t="s">
        <v>68</v>
      </c>
      <c r="E50" s="8">
        <v>10</v>
      </c>
      <c r="F50" s="8">
        <v>8</v>
      </c>
      <c r="G50" s="26">
        <f t="shared" si="16"/>
        <v>0.8</v>
      </c>
      <c r="H50" s="8">
        <v>5</v>
      </c>
      <c r="I50" s="26">
        <f t="shared" si="17"/>
        <v>0.625</v>
      </c>
      <c r="J50" s="8">
        <f>F50-H50</f>
        <v>3</v>
      </c>
      <c r="K50" s="26">
        <f t="shared" si="42"/>
        <v>0.375</v>
      </c>
      <c r="L50" s="8">
        <v>0</v>
      </c>
      <c r="M50" s="26">
        <f t="shared" si="43"/>
        <v>0</v>
      </c>
      <c r="N50" s="8"/>
      <c r="O50" s="8"/>
      <c r="P50" s="8"/>
      <c r="Q50" s="9"/>
      <c r="R50" s="8"/>
      <c r="S50" s="9"/>
      <c r="T50" s="8">
        <v>0</v>
      </c>
      <c r="U50" s="26">
        <f t="shared" si="44"/>
        <v>0</v>
      </c>
      <c r="V50" s="8">
        <v>0</v>
      </c>
      <c r="W50" s="26">
        <f t="shared" si="45"/>
        <v>0</v>
      </c>
      <c r="X50" s="8">
        <v>0</v>
      </c>
      <c r="Y50" s="26">
        <f t="shared" si="46"/>
        <v>0</v>
      </c>
    </row>
    <row r="51" spans="1:60" ht="42.75" customHeight="1" x14ac:dyDescent="0.25">
      <c r="A51" s="98"/>
      <c r="B51" s="99"/>
      <c r="C51" s="108" t="s">
        <v>107</v>
      </c>
      <c r="D51" s="20" t="s">
        <v>116</v>
      </c>
      <c r="E51" s="46">
        <f>E52+E53</f>
        <v>237</v>
      </c>
      <c r="F51" s="46">
        <f t="shared" ref="F51:X51" si="52">F52+F53</f>
        <v>212</v>
      </c>
      <c r="G51" s="45">
        <f t="shared" si="16"/>
        <v>0.89451476793248941</v>
      </c>
      <c r="H51" s="46">
        <f t="shared" si="52"/>
        <v>127</v>
      </c>
      <c r="I51" s="45">
        <f t="shared" si="17"/>
        <v>0.59905660377358494</v>
      </c>
      <c r="J51" s="46">
        <f t="shared" si="52"/>
        <v>85</v>
      </c>
      <c r="K51" s="45">
        <f t="shared" si="18"/>
        <v>0.40094339622641512</v>
      </c>
      <c r="L51" s="46">
        <f t="shared" ref="L51" si="53">L52+L53</f>
        <v>86</v>
      </c>
      <c r="M51" s="53">
        <f t="shared" ref="M51:M84" si="54">L51/E51</f>
        <v>0.3628691983122363</v>
      </c>
      <c r="N51" s="46"/>
      <c r="O51" s="46"/>
      <c r="P51" s="46">
        <f>P52+P53</f>
        <v>76</v>
      </c>
      <c r="Q51" s="45">
        <f>P51/E52</f>
        <v>0.4175824175824176</v>
      </c>
      <c r="R51" s="46">
        <f>R52+R53</f>
        <v>10</v>
      </c>
      <c r="S51" s="45">
        <f>R51/E53</f>
        <v>0.18181818181818182</v>
      </c>
      <c r="T51" s="46">
        <f t="shared" si="52"/>
        <v>2</v>
      </c>
      <c r="U51" s="45">
        <f t="shared" ref="U51:U84" si="55">T51/E51</f>
        <v>8.4388185654008432E-3</v>
      </c>
      <c r="V51" s="46">
        <f>V52+V53</f>
        <v>3</v>
      </c>
      <c r="W51" s="45">
        <f t="shared" ref="W51:W84" si="56">V51/E51</f>
        <v>1.2658227848101266E-2</v>
      </c>
      <c r="X51" s="46">
        <f t="shared" si="52"/>
        <v>22</v>
      </c>
      <c r="Y51" s="45">
        <f t="shared" ref="Y51:Y84" si="57">X51/E51</f>
        <v>9.2827004219409287E-2</v>
      </c>
    </row>
    <row r="52" spans="1:60" ht="31.5" customHeight="1" x14ac:dyDescent="0.25">
      <c r="A52" s="98"/>
      <c r="B52" s="99"/>
      <c r="C52" s="108"/>
      <c r="D52" s="3" t="s">
        <v>67</v>
      </c>
      <c r="E52" s="54">
        <f>SUM(E38,E41,E43,E45,E47,E49)</f>
        <v>182</v>
      </c>
      <c r="F52" s="54">
        <f>SUM(F38,F41,F43,F45,F47,F49)</f>
        <v>166</v>
      </c>
      <c r="G52" s="53">
        <f t="shared" si="16"/>
        <v>0.91208791208791207</v>
      </c>
      <c r="H52" s="54">
        <f>SUM(H38,H41,H43,H45,H47,H49)</f>
        <v>103</v>
      </c>
      <c r="I52" s="53">
        <f t="shared" si="17"/>
        <v>0.62048192771084343</v>
      </c>
      <c r="J52" s="54">
        <f>SUM(J38,J41,J43,J45,J47,J49)</f>
        <v>63</v>
      </c>
      <c r="K52" s="53">
        <f t="shared" si="18"/>
        <v>0.37951807228915663</v>
      </c>
      <c r="L52" s="54">
        <f>SUM(L38,L41,L43,L45,L47,L49)</f>
        <v>76</v>
      </c>
      <c r="M52" s="53">
        <f t="shared" si="54"/>
        <v>0.4175824175824176</v>
      </c>
      <c r="N52" s="54"/>
      <c r="O52" s="54"/>
      <c r="P52" s="54">
        <f>SUM(P38,P41,P43,P45,P47,P49)</f>
        <v>76</v>
      </c>
      <c r="Q52" s="53">
        <f>P52/E52</f>
        <v>0.4175824175824176</v>
      </c>
      <c r="R52" s="54"/>
      <c r="S52" s="53"/>
      <c r="T52" s="54">
        <f>SUM(T38,T41,T43,T45,T47,T49)</f>
        <v>2</v>
      </c>
      <c r="U52" s="53">
        <f t="shared" si="55"/>
        <v>1.098901098901099E-2</v>
      </c>
      <c r="V52" s="54">
        <f>SUM(V38,V41,V43,V45,V47,V49)</f>
        <v>1</v>
      </c>
      <c r="W52" s="53">
        <f t="shared" si="56"/>
        <v>5.4945054945054949E-3</v>
      </c>
      <c r="X52" s="54">
        <f>SUM(X38,X41,X43,X45,X47,X49)</f>
        <v>21</v>
      </c>
      <c r="Y52" s="53">
        <f t="shared" si="57"/>
        <v>0.11538461538461539</v>
      </c>
    </row>
    <row r="53" spans="1:60" s="43" customFormat="1" ht="31.5" customHeight="1" thickBot="1" x14ac:dyDescent="0.3">
      <c r="A53" s="98"/>
      <c r="B53" s="99"/>
      <c r="C53" s="108"/>
      <c r="D53" s="3" t="s">
        <v>68</v>
      </c>
      <c r="E53" s="54">
        <f>SUM(E39,E42,E46,E50)</f>
        <v>55</v>
      </c>
      <c r="F53" s="54">
        <f t="shared" ref="F53:X53" si="58">SUM(F39,F42,F46,F50)</f>
        <v>46</v>
      </c>
      <c r="G53" s="53">
        <f t="shared" si="16"/>
        <v>0.83636363636363631</v>
      </c>
      <c r="H53" s="54">
        <f t="shared" si="58"/>
        <v>24</v>
      </c>
      <c r="I53" s="53">
        <f t="shared" si="17"/>
        <v>0.52173913043478259</v>
      </c>
      <c r="J53" s="54">
        <f t="shared" si="58"/>
        <v>22</v>
      </c>
      <c r="K53" s="53">
        <f t="shared" si="18"/>
        <v>0.47826086956521741</v>
      </c>
      <c r="L53" s="54">
        <f t="shared" ref="L53" si="59">SUM(L39,L42,L46,L50)</f>
        <v>10</v>
      </c>
      <c r="M53" s="53">
        <f t="shared" si="54"/>
        <v>0.18181818181818182</v>
      </c>
      <c r="N53" s="54"/>
      <c r="O53" s="53"/>
      <c r="P53" s="54"/>
      <c r="Q53" s="53"/>
      <c r="R53" s="54">
        <f t="shared" si="58"/>
        <v>10</v>
      </c>
      <c r="S53" s="53">
        <f>R53/E53</f>
        <v>0.18181818181818182</v>
      </c>
      <c r="T53" s="54">
        <f t="shared" si="58"/>
        <v>0</v>
      </c>
      <c r="U53" s="53">
        <f t="shared" si="55"/>
        <v>0</v>
      </c>
      <c r="V53" s="54">
        <f t="shared" si="58"/>
        <v>2</v>
      </c>
      <c r="W53" s="53">
        <f t="shared" si="56"/>
        <v>3.6363636363636362E-2</v>
      </c>
      <c r="X53" s="54">
        <f t="shared" si="58"/>
        <v>1</v>
      </c>
      <c r="Y53" s="53">
        <f t="shared" si="57"/>
        <v>1.8181818181818181E-2</v>
      </c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s="43" customFormat="1" ht="143.25" customHeight="1" thickBot="1" x14ac:dyDescent="0.3">
      <c r="A54" s="94" t="s">
        <v>53</v>
      </c>
      <c r="B54" s="95" t="s">
        <v>152</v>
      </c>
      <c r="C54" s="77" t="s">
        <v>86</v>
      </c>
      <c r="D54" s="32" t="s">
        <v>117</v>
      </c>
      <c r="E54" s="33">
        <v>10</v>
      </c>
      <c r="F54" s="33">
        <v>7</v>
      </c>
      <c r="G54" s="34">
        <f t="shared" si="16"/>
        <v>0.7</v>
      </c>
      <c r="H54" s="33">
        <v>4</v>
      </c>
      <c r="I54" s="34">
        <f t="shared" si="17"/>
        <v>0.5714285714285714</v>
      </c>
      <c r="J54" s="33">
        <v>3</v>
      </c>
      <c r="K54" s="34">
        <f t="shared" si="18"/>
        <v>0.42857142857142855</v>
      </c>
      <c r="L54" s="33">
        <v>2</v>
      </c>
      <c r="M54" s="34">
        <f t="shared" si="54"/>
        <v>0.2</v>
      </c>
      <c r="N54" s="33"/>
      <c r="O54" s="34"/>
      <c r="P54" s="33">
        <v>2</v>
      </c>
      <c r="Q54" s="76">
        <f>P54/E54</f>
        <v>0.2</v>
      </c>
      <c r="R54" s="33"/>
      <c r="S54" s="33"/>
      <c r="T54" s="33">
        <v>0</v>
      </c>
      <c r="U54" s="34">
        <f t="shared" si="55"/>
        <v>0</v>
      </c>
      <c r="V54" s="33">
        <v>1</v>
      </c>
      <c r="W54" s="34">
        <f t="shared" si="56"/>
        <v>0.1</v>
      </c>
      <c r="X54" s="33">
        <v>0</v>
      </c>
      <c r="Y54" s="34">
        <f t="shared" si="57"/>
        <v>0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ht="28.5" customHeight="1" x14ac:dyDescent="0.25">
      <c r="A55" s="98" t="s">
        <v>54</v>
      </c>
      <c r="B55" s="99" t="s">
        <v>151</v>
      </c>
      <c r="C55" s="129" t="s">
        <v>33</v>
      </c>
      <c r="D55" s="20" t="s">
        <v>70</v>
      </c>
      <c r="E55" s="25">
        <f t="shared" ref="E55:H55" si="60">E56+E57</f>
        <v>60</v>
      </c>
      <c r="F55" s="25">
        <f t="shared" si="60"/>
        <v>49</v>
      </c>
      <c r="G55" s="26">
        <f t="shared" si="16"/>
        <v>0.81666666666666665</v>
      </c>
      <c r="H55" s="25">
        <f t="shared" si="60"/>
        <v>34</v>
      </c>
      <c r="I55" s="26">
        <f t="shared" si="17"/>
        <v>0.69387755102040816</v>
      </c>
      <c r="J55" s="25">
        <f>J56+J57</f>
        <v>15</v>
      </c>
      <c r="K55" s="26">
        <f t="shared" si="18"/>
        <v>0.30612244897959184</v>
      </c>
      <c r="L55" s="25">
        <f>L56+L57</f>
        <v>23</v>
      </c>
      <c r="M55" s="26">
        <f t="shared" si="54"/>
        <v>0.38333333333333336</v>
      </c>
      <c r="N55" s="25"/>
      <c r="O55" s="25"/>
      <c r="P55" s="25">
        <f>P56+P57</f>
        <v>19</v>
      </c>
      <c r="Q55" s="26">
        <f>P55/E56</f>
        <v>0.46341463414634149</v>
      </c>
      <c r="R55" s="25">
        <f>R56+R57</f>
        <v>4</v>
      </c>
      <c r="S55" s="26">
        <f>R55/E57</f>
        <v>0.21052631578947367</v>
      </c>
      <c r="T55" s="25">
        <f t="shared" ref="T55:X55" si="61">T56+T57</f>
        <v>1</v>
      </c>
      <c r="U55" s="26">
        <f t="shared" si="55"/>
        <v>1.6666666666666666E-2</v>
      </c>
      <c r="V55" s="25">
        <f t="shared" si="61"/>
        <v>0</v>
      </c>
      <c r="W55" s="26">
        <f t="shared" si="56"/>
        <v>0</v>
      </c>
      <c r="X55" s="25">
        <f t="shared" si="61"/>
        <v>2</v>
      </c>
      <c r="Y55" s="26">
        <f t="shared" si="57"/>
        <v>3.3333333333333333E-2</v>
      </c>
    </row>
    <row r="56" spans="1:60" ht="30" customHeight="1" x14ac:dyDescent="0.25">
      <c r="A56" s="98"/>
      <c r="B56" s="99"/>
      <c r="C56" s="129"/>
      <c r="D56" s="3" t="s">
        <v>67</v>
      </c>
      <c r="E56" s="8">
        <v>41</v>
      </c>
      <c r="F56" s="8">
        <v>31</v>
      </c>
      <c r="G56" s="9">
        <f t="shared" si="16"/>
        <v>0.75609756097560976</v>
      </c>
      <c r="H56" s="8">
        <v>22</v>
      </c>
      <c r="I56" s="9">
        <f t="shared" si="17"/>
        <v>0.70967741935483875</v>
      </c>
      <c r="J56" s="8">
        <f>F56-H56</f>
        <v>9</v>
      </c>
      <c r="K56" s="9">
        <f t="shared" si="18"/>
        <v>0.29032258064516131</v>
      </c>
      <c r="L56" s="25">
        <v>19</v>
      </c>
      <c r="M56" s="26">
        <f t="shared" si="54"/>
        <v>0.46341463414634149</v>
      </c>
      <c r="N56" s="8"/>
      <c r="O56" s="8"/>
      <c r="P56" s="8">
        <v>19</v>
      </c>
      <c r="Q56" s="9">
        <f>P56/E56</f>
        <v>0.46341463414634149</v>
      </c>
      <c r="R56" s="8"/>
      <c r="S56" s="9"/>
      <c r="T56" s="8">
        <v>0</v>
      </c>
      <c r="U56" s="9">
        <f t="shared" si="55"/>
        <v>0</v>
      </c>
      <c r="V56" s="8">
        <v>0</v>
      </c>
      <c r="W56" s="9">
        <f t="shared" si="56"/>
        <v>0</v>
      </c>
      <c r="X56" s="8">
        <v>2</v>
      </c>
      <c r="Y56" s="9">
        <f t="shared" si="57"/>
        <v>4.878048780487805E-2</v>
      </c>
    </row>
    <row r="57" spans="1:60" ht="27.75" customHeight="1" x14ac:dyDescent="0.25">
      <c r="A57" s="98"/>
      <c r="B57" s="99"/>
      <c r="C57" s="129"/>
      <c r="D57" s="3" t="s">
        <v>68</v>
      </c>
      <c r="E57" s="8">
        <v>19</v>
      </c>
      <c r="F57" s="8">
        <v>18</v>
      </c>
      <c r="G57" s="9">
        <f t="shared" si="16"/>
        <v>0.94736842105263153</v>
      </c>
      <c r="H57" s="8">
        <v>12</v>
      </c>
      <c r="I57" s="9">
        <f t="shared" si="17"/>
        <v>0.66666666666666663</v>
      </c>
      <c r="J57" s="8">
        <f>F57-H57</f>
        <v>6</v>
      </c>
      <c r="K57" s="9">
        <f t="shared" si="18"/>
        <v>0.33333333333333331</v>
      </c>
      <c r="L57" s="25">
        <v>4</v>
      </c>
      <c r="M57" s="26">
        <f t="shared" si="54"/>
        <v>0.21052631578947367</v>
      </c>
      <c r="N57" s="8"/>
      <c r="O57" s="8"/>
      <c r="P57" s="8"/>
      <c r="Q57" s="9"/>
      <c r="R57" s="8">
        <v>4</v>
      </c>
      <c r="S57" s="9">
        <f>R57/E57</f>
        <v>0.21052631578947367</v>
      </c>
      <c r="T57" s="8">
        <v>1</v>
      </c>
      <c r="U57" s="9">
        <f t="shared" si="55"/>
        <v>5.2631578947368418E-2</v>
      </c>
      <c r="V57" s="8">
        <v>0</v>
      </c>
      <c r="W57" s="9">
        <f t="shared" si="56"/>
        <v>0</v>
      </c>
      <c r="X57" s="8">
        <v>0</v>
      </c>
      <c r="Y57" s="9">
        <f t="shared" si="57"/>
        <v>0</v>
      </c>
    </row>
    <row r="58" spans="1:60" ht="30" customHeight="1" x14ac:dyDescent="0.25">
      <c r="A58" s="98"/>
      <c r="B58" s="99"/>
      <c r="C58" s="130" t="s">
        <v>36</v>
      </c>
      <c r="D58" s="20" t="s">
        <v>70</v>
      </c>
      <c r="E58" s="25">
        <f t="shared" ref="E58:H58" si="62">E59+E60</f>
        <v>67</v>
      </c>
      <c r="F58" s="25">
        <f t="shared" si="62"/>
        <v>47</v>
      </c>
      <c r="G58" s="26">
        <f t="shared" si="16"/>
        <v>0.70149253731343286</v>
      </c>
      <c r="H58" s="25">
        <f t="shared" si="62"/>
        <v>27</v>
      </c>
      <c r="I58" s="26">
        <f t="shared" si="17"/>
        <v>0.57446808510638303</v>
      </c>
      <c r="J58" s="25">
        <f>J59+J60</f>
        <v>20</v>
      </c>
      <c r="K58" s="26">
        <f t="shared" si="18"/>
        <v>0.42553191489361702</v>
      </c>
      <c r="L58" s="25">
        <f t="shared" ref="L58" si="63">P58+R58</f>
        <v>34</v>
      </c>
      <c r="M58" s="26">
        <f t="shared" si="54"/>
        <v>0.5074626865671642</v>
      </c>
      <c r="N58" s="78"/>
      <c r="O58" s="25"/>
      <c r="P58" s="78">
        <f>P59+P60</f>
        <v>29</v>
      </c>
      <c r="Q58" s="26">
        <f>P58/E59</f>
        <v>0.69047619047619047</v>
      </c>
      <c r="R58" s="78">
        <f>R59+R60</f>
        <v>5</v>
      </c>
      <c r="S58" s="26">
        <f>R58/E60</f>
        <v>0.2</v>
      </c>
      <c r="T58" s="25">
        <f t="shared" ref="T58:X58" si="64">T59+T60</f>
        <v>1</v>
      </c>
      <c r="U58" s="26">
        <f t="shared" si="55"/>
        <v>1.4925373134328358E-2</v>
      </c>
      <c r="V58" s="25">
        <f t="shared" si="64"/>
        <v>0</v>
      </c>
      <c r="W58" s="26">
        <f t="shared" si="56"/>
        <v>0</v>
      </c>
      <c r="X58" s="25">
        <f t="shared" si="64"/>
        <v>0</v>
      </c>
      <c r="Y58" s="26">
        <f t="shared" si="57"/>
        <v>0</v>
      </c>
    </row>
    <row r="59" spans="1:60" ht="27" customHeight="1" x14ac:dyDescent="0.25">
      <c r="A59" s="98"/>
      <c r="B59" s="99"/>
      <c r="C59" s="130"/>
      <c r="D59" s="3" t="s">
        <v>67</v>
      </c>
      <c r="E59" s="8">
        <v>42</v>
      </c>
      <c r="F59" s="8">
        <v>25</v>
      </c>
      <c r="G59" s="9">
        <f t="shared" si="16"/>
        <v>0.59523809523809523</v>
      </c>
      <c r="H59" s="8">
        <v>16</v>
      </c>
      <c r="I59" s="9">
        <f t="shared" si="17"/>
        <v>0.64</v>
      </c>
      <c r="J59" s="8">
        <f>F59-H59</f>
        <v>9</v>
      </c>
      <c r="K59" s="9">
        <f t="shared" si="18"/>
        <v>0.36</v>
      </c>
      <c r="L59" s="25">
        <v>29</v>
      </c>
      <c r="M59" s="26">
        <f t="shared" si="54"/>
        <v>0.69047619047619047</v>
      </c>
      <c r="N59" s="8"/>
      <c r="O59" s="8"/>
      <c r="P59" s="8">
        <v>29</v>
      </c>
      <c r="Q59" s="9">
        <f>P59/E59</f>
        <v>0.69047619047619047</v>
      </c>
      <c r="R59" s="8"/>
      <c r="S59" s="9"/>
      <c r="T59" s="8">
        <v>0</v>
      </c>
      <c r="U59" s="9">
        <f t="shared" si="55"/>
        <v>0</v>
      </c>
      <c r="V59" s="8">
        <v>0</v>
      </c>
      <c r="W59" s="9">
        <f t="shared" si="56"/>
        <v>0</v>
      </c>
      <c r="X59" s="8">
        <v>0</v>
      </c>
      <c r="Y59" s="9">
        <f t="shared" si="57"/>
        <v>0</v>
      </c>
    </row>
    <row r="60" spans="1:60" ht="27" customHeight="1" x14ac:dyDescent="0.25">
      <c r="A60" s="98"/>
      <c r="B60" s="99"/>
      <c r="C60" s="130"/>
      <c r="D60" s="3" t="s">
        <v>68</v>
      </c>
      <c r="E60" s="8">
        <v>25</v>
      </c>
      <c r="F60" s="8">
        <v>22</v>
      </c>
      <c r="G60" s="9">
        <f t="shared" si="16"/>
        <v>0.88</v>
      </c>
      <c r="H60" s="8">
        <v>11</v>
      </c>
      <c r="I60" s="9">
        <f t="shared" si="17"/>
        <v>0.5</v>
      </c>
      <c r="J60" s="8">
        <f>F60-H60</f>
        <v>11</v>
      </c>
      <c r="K60" s="9">
        <f t="shared" si="18"/>
        <v>0.5</v>
      </c>
      <c r="L60" s="25">
        <v>5</v>
      </c>
      <c r="M60" s="26">
        <f t="shared" si="54"/>
        <v>0.2</v>
      </c>
      <c r="N60" s="8"/>
      <c r="O60" s="8"/>
      <c r="P60" s="8"/>
      <c r="Q60" s="9"/>
      <c r="R60" s="8">
        <v>5</v>
      </c>
      <c r="S60" s="9">
        <f>R60/E60</f>
        <v>0.2</v>
      </c>
      <c r="T60" s="8">
        <v>1</v>
      </c>
      <c r="U60" s="9">
        <f t="shared" si="55"/>
        <v>0.04</v>
      </c>
      <c r="V60" s="8">
        <v>0</v>
      </c>
      <c r="W60" s="9">
        <f t="shared" si="56"/>
        <v>0</v>
      </c>
      <c r="X60" s="8">
        <v>0</v>
      </c>
      <c r="Y60" s="9">
        <f t="shared" si="57"/>
        <v>0</v>
      </c>
    </row>
    <row r="61" spans="1:60" ht="54" customHeight="1" x14ac:dyDescent="0.25">
      <c r="A61" s="98"/>
      <c r="B61" s="99"/>
      <c r="C61" s="7" t="s">
        <v>34</v>
      </c>
      <c r="D61" s="20" t="s">
        <v>87</v>
      </c>
      <c r="E61" s="25">
        <v>7</v>
      </c>
      <c r="F61" s="25">
        <v>7</v>
      </c>
      <c r="G61" s="26">
        <f t="shared" si="16"/>
        <v>1</v>
      </c>
      <c r="H61" s="25">
        <v>3</v>
      </c>
      <c r="I61" s="26">
        <f t="shared" si="17"/>
        <v>0.42857142857142855</v>
      </c>
      <c r="J61" s="25">
        <f>F61-H61</f>
        <v>4</v>
      </c>
      <c r="K61" s="26">
        <f t="shared" si="18"/>
        <v>0.5714285714285714</v>
      </c>
      <c r="L61" s="25">
        <v>1</v>
      </c>
      <c r="M61" s="26">
        <f t="shared" si="54"/>
        <v>0.14285714285714285</v>
      </c>
      <c r="N61" s="25"/>
      <c r="O61" s="25"/>
      <c r="P61" s="25">
        <v>1</v>
      </c>
      <c r="Q61" s="26">
        <f>P61/E61</f>
        <v>0.14285714285714285</v>
      </c>
      <c r="R61" s="25"/>
      <c r="S61" s="26"/>
      <c r="T61" s="25">
        <v>0</v>
      </c>
      <c r="U61" s="26">
        <f t="shared" si="55"/>
        <v>0</v>
      </c>
      <c r="V61" s="25">
        <v>0</v>
      </c>
      <c r="W61" s="26">
        <f t="shared" si="56"/>
        <v>0</v>
      </c>
      <c r="X61" s="25">
        <v>0</v>
      </c>
      <c r="Y61" s="26">
        <f t="shared" si="57"/>
        <v>0</v>
      </c>
    </row>
    <row r="62" spans="1:60" ht="65.25" customHeight="1" x14ac:dyDescent="0.25">
      <c r="A62" s="98"/>
      <c r="B62" s="99"/>
      <c r="C62" s="7" t="s">
        <v>35</v>
      </c>
      <c r="D62" s="20" t="s">
        <v>87</v>
      </c>
      <c r="E62" s="25">
        <v>16</v>
      </c>
      <c r="F62" s="25">
        <v>14</v>
      </c>
      <c r="G62" s="26">
        <f t="shared" si="16"/>
        <v>0.875</v>
      </c>
      <c r="H62" s="25">
        <v>8</v>
      </c>
      <c r="I62" s="26">
        <f t="shared" si="17"/>
        <v>0.5714285714285714</v>
      </c>
      <c r="J62" s="25">
        <f>F62-H62</f>
        <v>6</v>
      </c>
      <c r="K62" s="26">
        <f t="shared" si="18"/>
        <v>0.42857142857142855</v>
      </c>
      <c r="L62" s="25">
        <v>3</v>
      </c>
      <c r="M62" s="26">
        <f t="shared" si="54"/>
        <v>0.1875</v>
      </c>
      <c r="N62" s="25"/>
      <c r="O62" s="25"/>
      <c r="P62" s="25">
        <v>3</v>
      </c>
      <c r="Q62" s="26">
        <f>P62/E62</f>
        <v>0.1875</v>
      </c>
      <c r="R62" s="25"/>
      <c r="S62" s="26"/>
      <c r="T62" s="25">
        <v>0</v>
      </c>
      <c r="U62" s="26">
        <f t="shared" si="55"/>
        <v>0</v>
      </c>
      <c r="V62" s="25">
        <v>0</v>
      </c>
      <c r="W62" s="26">
        <f t="shared" si="56"/>
        <v>0</v>
      </c>
      <c r="X62" s="25">
        <v>2</v>
      </c>
      <c r="Y62" s="26">
        <f t="shared" si="57"/>
        <v>0.125</v>
      </c>
    </row>
    <row r="63" spans="1:60" ht="40.5" customHeight="1" x14ac:dyDescent="0.25">
      <c r="A63" s="98"/>
      <c r="B63" s="99"/>
      <c r="C63" s="108" t="s">
        <v>106</v>
      </c>
      <c r="D63" s="20" t="s">
        <v>118</v>
      </c>
      <c r="E63" s="46">
        <f t="shared" ref="E63:H63" si="65">E64+E65</f>
        <v>150</v>
      </c>
      <c r="F63" s="46">
        <f t="shared" si="65"/>
        <v>117</v>
      </c>
      <c r="G63" s="45">
        <f t="shared" si="16"/>
        <v>0.78</v>
      </c>
      <c r="H63" s="46">
        <f t="shared" si="65"/>
        <v>72</v>
      </c>
      <c r="I63" s="45">
        <f t="shared" si="17"/>
        <v>0.61538461538461542</v>
      </c>
      <c r="J63" s="46">
        <f t="shared" ref="J63" si="66">J64+J65</f>
        <v>45</v>
      </c>
      <c r="K63" s="45">
        <f t="shared" si="18"/>
        <v>0.38461538461538464</v>
      </c>
      <c r="L63" s="46">
        <f>L64+L65</f>
        <v>61</v>
      </c>
      <c r="M63" s="45">
        <f t="shared" si="54"/>
        <v>0.40666666666666668</v>
      </c>
      <c r="N63" s="46"/>
      <c r="O63" s="46"/>
      <c r="P63" s="46">
        <f t="shared" ref="P63" si="67">P64+P65</f>
        <v>52</v>
      </c>
      <c r="Q63" s="45">
        <f>P63/E64</f>
        <v>0.49056603773584906</v>
      </c>
      <c r="R63" s="46">
        <f t="shared" ref="R63" si="68">R64+R65</f>
        <v>9</v>
      </c>
      <c r="S63" s="53">
        <f>R63/E65</f>
        <v>0.20454545454545456</v>
      </c>
      <c r="T63" s="46">
        <f t="shared" ref="T63" si="69">T64+T65</f>
        <v>2</v>
      </c>
      <c r="U63" s="45">
        <f t="shared" si="55"/>
        <v>1.3333333333333334E-2</v>
      </c>
      <c r="V63" s="46">
        <f t="shared" ref="V63" si="70">V64+V65</f>
        <v>0</v>
      </c>
      <c r="W63" s="45">
        <f t="shared" si="56"/>
        <v>0</v>
      </c>
      <c r="X63" s="46">
        <f t="shared" ref="X63" si="71">X64+X65</f>
        <v>4</v>
      </c>
      <c r="Y63" s="45">
        <f t="shared" si="57"/>
        <v>2.6666666666666668E-2</v>
      </c>
    </row>
    <row r="64" spans="1:60" ht="27.75" customHeight="1" x14ac:dyDescent="0.25">
      <c r="A64" s="98"/>
      <c r="B64" s="99"/>
      <c r="C64" s="108"/>
      <c r="D64" s="3" t="s">
        <v>67</v>
      </c>
      <c r="E64" s="54">
        <f t="shared" ref="E64:H64" si="72">SUM(E56,E59,E61,E62)</f>
        <v>106</v>
      </c>
      <c r="F64" s="54">
        <f t="shared" si="72"/>
        <v>77</v>
      </c>
      <c r="G64" s="53">
        <f t="shared" si="16"/>
        <v>0.72641509433962259</v>
      </c>
      <c r="H64" s="54">
        <f t="shared" si="72"/>
        <v>49</v>
      </c>
      <c r="I64" s="53">
        <f t="shared" si="17"/>
        <v>0.63636363636363635</v>
      </c>
      <c r="J64" s="54">
        <f t="shared" ref="J64:X64" si="73">SUM(J56,J59,J61,J62)</f>
        <v>28</v>
      </c>
      <c r="K64" s="53">
        <f t="shared" si="18"/>
        <v>0.36363636363636365</v>
      </c>
      <c r="L64" s="54">
        <f t="shared" ref="L64" si="74">SUM(L56,L59,L61,L62)</f>
        <v>52</v>
      </c>
      <c r="M64" s="45">
        <f t="shared" si="54"/>
        <v>0.49056603773584906</v>
      </c>
      <c r="N64" s="54"/>
      <c r="O64" s="54"/>
      <c r="P64" s="54">
        <f t="shared" ref="P64" si="75">SUM(P56,P59,P61,P62)</f>
        <v>52</v>
      </c>
      <c r="Q64" s="53">
        <f>P64/E64</f>
        <v>0.49056603773584906</v>
      </c>
      <c r="R64" s="54"/>
      <c r="S64" s="53"/>
      <c r="T64" s="54">
        <f t="shared" si="73"/>
        <v>0</v>
      </c>
      <c r="U64" s="53">
        <f t="shared" si="55"/>
        <v>0</v>
      </c>
      <c r="V64" s="54">
        <f t="shared" si="73"/>
        <v>0</v>
      </c>
      <c r="W64" s="53">
        <f t="shared" si="56"/>
        <v>0</v>
      </c>
      <c r="X64" s="54">
        <f t="shared" si="73"/>
        <v>4</v>
      </c>
      <c r="Y64" s="53">
        <f t="shared" si="57"/>
        <v>3.7735849056603772E-2</v>
      </c>
    </row>
    <row r="65" spans="1:60" s="43" customFormat="1" ht="44.25" customHeight="1" thickBot="1" x14ac:dyDescent="0.3">
      <c r="A65" s="98"/>
      <c r="B65" s="99"/>
      <c r="C65" s="108"/>
      <c r="D65" s="3" t="s">
        <v>68</v>
      </c>
      <c r="E65" s="54">
        <f t="shared" ref="E65:H65" si="76">SUM(E57,E60)</f>
        <v>44</v>
      </c>
      <c r="F65" s="54">
        <f t="shared" si="76"/>
        <v>40</v>
      </c>
      <c r="G65" s="53">
        <f t="shared" si="16"/>
        <v>0.90909090909090906</v>
      </c>
      <c r="H65" s="54">
        <f t="shared" si="76"/>
        <v>23</v>
      </c>
      <c r="I65" s="53">
        <f t="shared" si="17"/>
        <v>0.57499999999999996</v>
      </c>
      <c r="J65" s="54">
        <f t="shared" ref="J65:X65" si="77">SUM(J57,J60)</f>
        <v>17</v>
      </c>
      <c r="K65" s="53">
        <f t="shared" si="18"/>
        <v>0.42499999999999999</v>
      </c>
      <c r="L65" s="54">
        <f t="shared" ref="L65" si="78">SUM(L57,L60)</f>
        <v>9</v>
      </c>
      <c r="M65" s="45">
        <f t="shared" si="54"/>
        <v>0.20454545454545456</v>
      </c>
      <c r="N65" s="54"/>
      <c r="O65" s="54"/>
      <c r="P65" s="54"/>
      <c r="Q65" s="53"/>
      <c r="R65" s="54">
        <f t="shared" ref="R65" si="79">SUM(R57,R60)</f>
        <v>9</v>
      </c>
      <c r="S65" s="53">
        <f>R65/E65</f>
        <v>0.20454545454545456</v>
      </c>
      <c r="T65" s="54">
        <f t="shared" si="77"/>
        <v>2</v>
      </c>
      <c r="U65" s="53">
        <f t="shared" si="55"/>
        <v>4.5454545454545456E-2</v>
      </c>
      <c r="V65" s="54">
        <f t="shared" si="77"/>
        <v>0</v>
      </c>
      <c r="W65" s="53">
        <f t="shared" si="56"/>
        <v>0</v>
      </c>
      <c r="X65" s="54">
        <f t="shared" si="77"/>
        <v>0</v>
      </c>
      <c r="Y65" s="53">
        <f t="shared" si="57"/>
        <v>0</v>
      </c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1:60" ht="32.25" customHeight="1" x14ac:dyDescent="0.25">
      <c r="A66" s="98" t="s">
        <v>55</v>
      </c>
      <c r="B66" s="99" t="s">
        <v>153</v>
      </c>
      <c r="C66" s="110" t="s">
        <v>37</v>
      </c>
      <c r="D66" s="51" t="s">
        <v>70</v>
      </c>
      <c r="E66" s="33">
        <f>E67+E68</f>
        <v>61</v>
      </c>
      <c r="F66" s="33">
        <f>F67+F68</f>
        <v>60</v>
      </c>
      <c r="G66" s="34">
        <f t="shared" ref="G66:G124" si="80">F66/E66</f>
        <v>0.98360655737704916</v>
      </c>
      <c r="H66" s="33">
        <f>H67+H68</f>
        <v>51</v>
      </c>
      <c r="I66" s="34">
        <f t="shared" si="17"/>
        <v>0.85</v>
      </c>
      <c r="J66" s="33">
        <f t="shared" ref="J66:X66" si="81">SUM(J67,J68)</f>
        <v>9</v>
      </c>
      <c r="K66" s="34">
        <f t="shared" ref="K66:K124" si="82">J66/F66</f>
        <v>0.15</v>
      </c>
      <c r="L66" s="33">
        <f>L67+L68</f>
        <v>25</v>
      </c>
      <c r="M66" s="34">
        <f t="shared" si="54"/>
        <v>0.4098360655737705</v>
      </c>
      <c r="N66" s="33"/>
      <c r="O66" s="34"/>
      <c r="P66" s="33">
        <f>P67+P68</f>
        <v>23</v>
      </c>
      <c r="Q66" s="34">
        <f>P66/E67</f>
        <v>0.5</v>
      </c>
      <c r="R66" s="79">
        <f>R67+R68</f>
        <v>2</v>
      </c>
      <c r="S66" s="34">
        <f>R66/E68</f>
        <v>0.13333333333333333</v>
      </c>
      <c r="T66" s="33">
        <f t="shared" si="81"/>
        <v>2</v>
      </c>
      <c r="U66" s="34">
        <f t="shared" si="55"/>
        <v>3.2786885245901641E-2</v>
      </c>
      <c r="V66" s="33">
        <f t="shared" si="81"/>
        <v>0</v>
      </c>
      <c r="W66" s="34">
        <f t="shared" si="56"/>
        <v>0</v>
      </c>
      <c r="X66" s="33">
        <f t="shared" si="81"/>
        <v>3</v>
      </c>
      <c r="Y66" s="34">
        <f t="shared" si="57"/>
        <v>4.9180327868852458E-2</v>
      </c>
    </row>
    <row r="67" spans="1:60" s="4" customFormat="1" ht="29.25" customHeight="1" x14ac:dyDescent="0.25">
      <c r="A67" s="98"/>
      <c r="B67" s="99"/>
      <c r="C67" s="110"/>
      <c r="D67" s="52" t="s">
        <v>67</v>
      </c>
      <c r="E67" s="29">
        <v>46</v>
      </c>
      <c r="F67" s="29">
        <v>45</v>
      </c>
      <c r="G67" s="30">
        <f t="shared" si="80"/>
        <v>0.97826086956521741</v>
      </c>
      <c r="H67" s="29">
        <v>37</v>
      </c>
      <c r="I67" s="30">
        <f t="shared" si="17"/>
        <v>0.82222222222222219</v>
      </c>
      <c r="J67" s="29">
        <f>F67-H67</f>
        <v>8</v>
      </c>
      <c r="K67" s="30">
        <f t="shared" si="82"/>
        <v>0.17777777777777778</v>
      </c>
      <c r="L67" s="29">
        <v>23</v>
      </c>
      <c r="M67" s="30">
        <f t="shared" si="54"/>
        <v>0.5</v>
      </c>
      <c r="N67" s="29"/>
      <c r="O67" s="29"/>
      <c r="P67" s="29">
        <v>23</v>
      </c>
      <c r="Q67" s="30">
        <f>P67/E67</f>
        <v>0.5</v>
      </c>
      <c r="R67" s="29"/>
      <c r="S67" s="30"/>
      <c r="T67" s="29">
        <v>2</v>
      </c>
      <c r="U67" s="30">
        <f t="shared" si="55"/>
        <v>4.3478260869565216E-2</v>
      </c>
      <c r="V67" s="29">
        <v>0</v>
      </c>
      <c r="W67" s="30">
        <f t="shared" si="56"/>
        <v>0</v>
      </c>
      <c r="X67" s="29">
        <v>2</v>
      </c>
      <c r="Y67" s="30">
        <f t="shared" si="57"/>
        <v>4.3478260869565216E-2</v>
      </c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s="5" customFormat="1" ht="39" customHeight="1" x14ac:dyDescent="0.25">
      <c r="A68" s="98"/>
      <c r="B68" s="99"/>
      <c r="C68" s="110"/>
      <c r="D68" s="52" t="s">
        <v>68</v>
      </c>
      <c r="E68" s="29">
        <v>15</v>
      </c>
      <c r="F68" s="29">
        <v>15</v>
      </c>
      <c r="G68" s="30">
        <f t="shared" si="80"/>
        <v>1</v>
      </c>
      <c r="H68" s="29">
        <v>14</v>
      </c>
      <c r="I68" s="30">
        <f t="shared" si="17"/>
        <v>0.93333333333333335</v>
      </c>
      <c r="J68" s="29">
        <f>F68-H68</f>
        <v>1</v>
      </c>
      <c r="K68" s="30">
        <f t="shared" si="82"/>
        <v>6.6666666666666666E-2</v>
      </c>
      <c r="L68" s="29">
        <v>2</v>
      </c>
      <c r="M68" s="30">
        <f t="shared" si="54"/>
        <v>0.13333333333333333</v>
      </c>
      <c r="N68" s="29"/>
      <c r="O68" s="29"/>
      <c r="P68" s="29"/>
      <c r="Q68" s="30"/>
      <c r="R68" s="29">
        <v>2</v>
      </c>
      <c r="S68" s="30">
        <f>R68/E68</f>
        <v>0.13333333333333333</v>
      </c>
      <c r="T68" s="29">
        <v>0</v>
      </c>
      <c r="U68" s="30">
        <f t="shared" si="55"/>
        <v>0</v>
      </c>
      <c r="V68" s="29">
        <v>0</v>
      </c>
      <c r="W68" s="30">
        <f t="shared" si="56"/>
        <v>0</v>
      </c>
      <c r="X68" s="29">
        <v>1</v>
      </c>
      <c r="Y68" s="30">
        <f t="shared" si="57"/>
        <v>6.6666666666666666E-2</v>
      </c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</row>
    <row r="69" spans="1:60" ht="27.75" customHeight="1" x14ac:dyDescent="0.25">
      <c r="A69" s="98"/>
      <c r="B69" s="99"/>
      <c r="C69" s="110" t="s">
        <v>39</v>
      </c>
      <c r="D69" s="51" t="s">
        <v>70</v>
      </c>
      <c r="E69" s="33">
        <f>E70+E71</f>
        <v>66</v>
      </c>
      <c r="F69" s="33">
        <f>F70+F71</f>
        <v>66</v>
      </c>
      <c r="G69" s="34">
        <f t="shared" si="80"/>
        <v>1</v>
      </c>
      <c r="H69" s="33">
        <f>H70+H71</f>
        <v>57</v>
      </c>
      <c r="I69" s="34">
        <f t="shared" ref="I69:I125" si="83">H69/F69</f>
        <v>0.86363636363636365</v>
      </c>
      <c r="J69" s="33">
        <f>J70+J71</f>
        <v>9</v>
      </c>
      <c r="K69" s="34">
        <f t="shared" si="82"/>
        <v>0.13636363636363635</v>
      </c>
      <c r="L69" s="33">
        <f>L70+L71</f>
        <v>20</v>
      </c>
      <c r="M69" s="34">
        <f t="shared" si="54"/>
        <v>0.30303030303030304</v>
      </c>
      <c r="N69" s="33"/>
      <c r="O69" s="33"/>
      <c r="P69" s="33">
        <f>P70+P71</f>
        <v>16</v>
      </c>
      <c r="Q69" s="34">
        <f>P69/E70</f>
        <v>0.30188679245283018</v>
      </c>
      <c r="R69" s="33">
        <f>R70+R71</f>
        <v>4</v>
      </c>
      <c r="S69" s="34">
        <f>R69/E71</f>
        <v>0.30769230769230771</v>
      </c>
      <c r="T69" s="33">
        <f t="shared" ref="T69:X69" si="84">SUM(T70,T71)</f>
        <v>0</v>
      </c>
      <c r="U69" s="34">
        <f t="shared" si="55"/>
        <v>0</v>
      </c>
      <c r="V69" s="33">
        <f t="shared" si="84"/>
        <v>0</v>
      </c>
      <c r="W69" s="34">
        <f t="shared" si="56"/>
        <v>0</v>
      </c>
      <c r="X69" s="33">
        <f t="shared" si="84"/>
        <v>6</v>
      </c>
      <c r="Y69" s="34">
        <f t="shared" si="57"/>
        <v>9.0909090909090912E-2</v>
      </c>
    </row>
    <row r="70" spans="1:60" s="4" customFormat="1" ht="23.25" customHeight="1" x14ac:dyDescent="0.25">
      <c r="A70" s="98"/>
      <c r="B70" s="99"/>
      <c r="C70" s="110"/>
      <c r="D70" s="52" t="s">
        <v>67</v>
      </c>
      <c r="E70" s="29">
        <v>53</v>
      </c>
      <c r="F70" s="29">
        <v>53</v>
      </c>
      <c r="G70" s="30">
        <f t="shared" si="80"/>
        <v>1</v>
      </c>
      <c r="H70" s="29">
        <v>46</v>
      </c>
      <c r="I70" s="30">
        <f t="shared" si="83"/>
        <v>0.86792452830188682</v>
      </c>
      <c r="J70" s="29">
        <f>F70-H70</f>
        <v>7</v>
      </c>
      <c r="K70" s="30">
        <f t="shared" si="82"/>
        <v>0.13207547169811321</v>
      </c>
      <c r="L70" s="29">
        <v>16</v>
      </c>
      <c r="M70" s="30">
        <f t="shared" si="54"/>
        <v>0.30188679245283018</v>
      </c>
      <c r="N70" s="29"/>
      <c r="O70" s="29"/>
      <c r="P70" s="29">
        <v>16</v>
      </c>
      <c r="Q70" s="30">
        <f>P70/E70</f>
        <v>0.30188679245283018</v>
      </c>
      <c r="R70" s="29"/>
      <c r="S70" s="30"/>
      <c r="T70" s="29">
        <v>0</v>
      </c>
      <c r="U70" s="30">
        <f t="shared" si="55"/>
        <v>0</v>
      </c>
      <c r="V70" s="29">
        <v>0</v>
      </c>
      <c r="W70" s="30">
        <f t="shared" si="56"/>
        <v>0</v>
      </c>
      <c r="X70" s="29">
        <v>3</v>
      </c>
      <c r="Y70" s="30">
        <f t="shared" si="57"/>
        <v>5.6603773584905662E-2</v>
      </c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s="5" customFormat="1" ht="30" customHeight="1" x14ac:dyDescent="0.25">
      <c r="A71" s="98"/>
      <c r="B71" s="99"/>
      <c r="C71" s="110"/>
      <c r="D71" s="52" t="s">
        <v>68</v>
      </c>
      <c r="E71" s="29">
        <v>13</v>
      </c>
      <c r="F71" s="29">
        <v>13</v>
      </c>
      <c r="G71" s="30">
        <f t="shared" si="80"/>
        <v>1</v>
      </c>
      <c r="H71" s="29">
        <v>11</v>
      </c>
      <c r="I71" s="30">
        <f t="shared" si="83"/>
        <v>0.84615384615384615</v>
      </c>
      <c r="J71" s="29">
        <f>F71-H71</f>
        <v>2</v>
      </c>
      <c r="K71" s="30">
        <f t="shared" si="82"/>
        <v>0.15384615384615385</v>
      </c>
      <c r="L71" s="29">
        <v>4</v>
      </c>
      <c r="M71" s="30">
        <f t="shared" si="54"/>
        <v>0.30769230769230771</v>
      </c>
      <c r="N71" s="29"/>
      <c r="O71" s="29"/>
      <c r="P71" s="29"/>
      <c r="Q71" s="30"/>
      <c r="R71" s="29">
        <v>4</v>
      </c>
      <c r="S71" s="30">
        <f>R71/E71</f>
        <v>0.30769230769230771</v>
      </c>
      <c r="T71" s="29">
        <v>0</v>
      </c>
      <c r="U71" s="30">
        <f t="shared" si="55"/>
        <v>0</v>
      </c>
      <c r="V71" s="29">
        <v>0</v>
      </c>
      <c r="W71" s="30">
        <f t="shared" si="56"/>
        <v>0</v>
      </c>
      <c r="X71" s="29">
        <v>3</v>
      </c>
      <c r="Y71" s="30">
        <f t="shared" si="57"/>
        <v>0.23076923076923078</v>
      </c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</row>
    <row r="72" spans="1:60" ht="27" customHeight="1" x14ac:dyDescent="0.25">
      <c r="A72" s="98"/>
      <c r="B72" s="99"/>
      <c r="C72" s="110" t="s">
        <v>25</v>
      </c>
      <c r="D72" s="51" t="s">
        <v>70</v>
      </c>
      <c r="E72" s="33">
        <f>E73+E74</f>
        <v>186</v>
      </c>
      <c r="F72" s="33">
        <f t="shared" ref="F72:X72" si="85">SUM(F73,F74)</f>
        <v>179</v>
      </c>
      <c r="G72" s="34">
        <f t="shared" si="80"/>
        <v>0.9623655913978495</v>
      </c>
      <c r="H72" s="33">
        <f t="shared" si="85"/>
        <v>151</v>
      </c>
      <c r="I72" s="34">
        <f t="shared" si="83"/>
        <v>0.84357541899441346</v>
      </c>
      <c r="J72" s="33">
        <f>J73+J74</f>
        <v>28</v>
      </c>
      <c r="K72" s="34">
        <f t="shared" si="82"/>
        <v>0.15642458100558659</v>
      </c>
      <c r="L72" s="33">
        <f>L73+L74</f>
        <v>63</v>
      </c>
      <c r="M72" s="34">
        <f t="shared" si="54"/>
        <v>0.33870967741935482</v>
      </c>
      <c r="N72" s="33"/>
      <c r="O72" s="34"/>
      <c r="P72" s="33">
        <f>P73+P74</f>
        <v>58</v>
      </c>
      <c r="Q72" s="34">
        <f>P72/E73</f>
        <v>0.36024844720496896</v>
      </c>
      <c r="R72" s="33">
        <f>R73+R74</f>
        <v>5</v>
      </c>
      <c r="S72" s="34">
        <f>R72/E74</f>
        <v>0.2</v>
      </c>
      <c r="T72" s="33">
        <f t="shared" si="85"/>
        <v>5</v>
      </c>
      <c r="U72" s="34">
        <f t="shared" si="55"/>
        <v>2.6881720430107527E-2</v>
      </c>
      <c r="V72" s="33">
        <f t="shared" si="85"/>
        <v>3</v>
      </c>
      <c r="W72" s="34">
        <f t="shared" si="56"/>
        <v>1.6129032258064516E-2</v>
      </c>
      <c r="X72" s="33">
        <f t="shared" si="85"/>
        <v>20</v>
      </c>
      <c r="Y72" s="34">
        <f t="shared" si="57"/>
        <v>0.10752688172043011</v>
      </c>
    </row>
    <row r="73" spans="1:60" s="4" customFormat="1" ht="30.75" customHeight="1" x14ac:dyDescent="0.25">
      <c r="A73" s="98"/>
      <c r="B73" s="99"/>
      <c r="C73" s="110"/>
      <c r="D73" s="52" t="s">
        <v>67</v>
      </c>
      <c r="E73" s="29">
        <v>161</v>
      </c>
      <c r="F73" s="29">
        <v>154</v>
      </c>
      <c r="G73" s="30">
        <f t="shared" si="80"/>
        <v>0.95652173913043481</v>
      </c>
      <c r="H73" s="29">
        <v>128</v>
      </c>
      <c r="I73" s="30">
        <f t="shared" si="83"/>
        <v>0.83116883116883122</v>
      </c>
      <c r="J73" s="29">
        <f>F73-H73</f>
        <v>26</v>
      </c>
      <c r="K73" s="30">
        <f t="shared" si="82"/>
        <v>0.16883116883116883</v>
      </c>
      <c r="L73" s="29">
        <v>58</v>
      </c>
      <c r="M73" s="30">
        <f t="shared" si="54"/>
        <v>0.36024844720496896</v>
      </c>
      <c r="N73" s="29"/>
      <c r="O73" s="30"/>
      <c r="P73" s="29">
        <v>58</v>
      </c>
      <c r="Q73" s="30">
        <f>P73/E73</f>
        <v>0.36024844720496896</v>
      </c>
      <c r="R73" s="29"/>
      <c r="S73" s="30"/>
      <c r="T73" s="29">
        <v>5</v>
      </c>
      <c r="U73" s="30">
        <f t="shared" si="55"/>
        <v>3.1055900621118012E-2</v>
      </c>
      <c r="V73" s="29">
        <v>3</v>
      </c>
      <c r="W73" s="30">
        <f t="shared" si="56"/>
        <v>1.8633540372670808E-2</v>
      </c>
      <c r="X73" s="29">
        <v>20</v>
      </c>
      <c r="Y73" s="30">
        <f t="shared" si="57"/>
        <v>0.12422360248447205</v>
      </c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s="5" customFormat="1" ht="30" customHeight="1" x14ac:dyDescent="0.25">
      <c r="A74" s="98"/>
      <c r="B74" s="99"/>
      <c r="C74" s="110"/>
      <c r="D74" s="52" t="s">
        <v>68</v>
      </c>
      <c r="E74" s="29">
        <v>25</v>
      </c>
      <c r="F74" s="29">
        <v>25</v>
      </c>
      <c r="G74" s="30">
        <f t="shared" si="80"/>
        <v>1</v>
      </c>
      <c r="H74" s="29">
        <v>23</v>
      </c>
      <c r="I74" s="30">
        <f t="shared" si="83"/>
        <v>0.92</v>
      </c>
      <c r="J74" s="29">
        <f>F74-H74</f>
        <v>2</v>
      </c>
      <c r="K74" s="30">
        <f t="shared" si="82"/>
        <v>0.08</v>
      </c>
      <c r="L74" s="29">
        <v>5</v>
      </c>
      <c r="M74" s="30">
        <f t="shared" si="54"/>
        <v>0.2</v>
      </c>
      <c r="N74" s="29"/>
      <c r="O74" s="30"/>
      <c r="P74" s="29"/>
      <c r="Q74" s="30"/>
      <c r="R74" s="29">
        <v>5</v>
      </c>
      <c r="S74" s="30">
        <f>R74/E74</f>
        <v>0.2</v>
      </c>
      <c r="T74" s="29">
        <v>0</v>
      </c>
      <c r="U74" s="30">
        <f t="shared" si="55"/>
        <v>0</v>
      </c>
      <c r="V74" s="29">
        <v>0</v>
      </c>
      <c r="W74" s="30">
        <f t="shared" si="56"/>
        <v>0</v>
      </c>
      <c r="X74" s="29">
        <v>0</v>
      </c>
      <c r="Y74" s="30">
        <f t="shared" si="57"/>
        <v>0</v>
      </c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</row>
    <row r="75" spans="1:60" ht="30" customHeight="1" x14ac:dyDescent="0.25">
      <c r="A75" s="98"/>
      <c r="B75" s="99"/>
      <c r="C75" s="110" t="s">
        <v>13</v>
      </c>
      <c r="D75" s="51" t="s">
        <v>70</v>
      </c>
      <c r="E75" s="33">
        <f>E76+E77</f>
        <v>43</v>
      </c>
      <c r="F75" s="33">
        <f t="shared" ref="F75:X75" si="86">SUM(F76,F77)</f>
        <v>39</v>
      </c>
      <c r="G75" s="34">
        <f t="shared" si="80"/>
        <v>0.90697674418604646</v>
      </c>
      <c r="H75" s="33">
        <f t="shared" si="86"/>
        <v>35</v>
      </c>
      <c r="I75" s="34">
        <f t="shared" si="83"/>
        <v>0.89743589743589747</v>
      </c>
      <c r="J75" s="33">
        <f t="shared" si="86"/>
        <v>4</v>
      </c>
      <c r="K75" s="34">
        <f t="shared" si="82"/>
        <v>0.10256410256410256</v>
      </c>
      <c r="L75" s="33">
        <f>L76+L77</f>
        <v>11</v>
      </c>
      <c r="M75" s="34">
        <f t="shared" si="54"/>
        <v>0.2558139534883721</v>
      </c>
      <c r="N75" s="33"/>
      <c r="O75" s="34"/>
      <c r="P75" s="33">
        <f>P76+P77</f>
        <v>10</v>
      </c>
      <c r="Q75" s="34">
        <f>P75/E76</f>
        <v>0.45454545454545453</v>
      </c>
      <c r="R75" s="33">
        <f>R76+R77</f>
        <v>1</v>
      </c>
      <c r="S75" s="34">
        <f>R75/E77</f>
        <v>4.7619047619047616E-2</v>
      </c>
      <c r="T75" s="33">
        <f t="shared" si="86"/>
        <v>1</v>
      </c>
      <c r="U75" s="34">
        <f t="shared" si="55"/>
        <v>2.3255813953488372E-2</v>
      </c>
      <c r="V75" s="33">
        <f t="shared" si="86"/>
        <v>1</v>
      </c>
      <c r="W75" s="34">
        <f t="shared" si="56"/>
        <v>2.3255813953488372E-2</v>
      </c>
      <c r="X75" s="33">
        <f t="shared" si="86"/>
        <v>2</v>
      </c>
      <c r="Y75" s="34">
        <f t="shared" si="57"/>
        <v>4.6511627906976744E-2</v>
      </c>
    </row>
    <row r="76" spans="1:60" s="4" customFormat="1" ht="29.25" customHeight="1" x14ac:dyDescent="0.25">
      <c r="A76" s="98"/>
      <c r="B76" s="99"/>
      <c r="C76" s="110"/>
      <c r="D76" s="52" t="s">
        <v>67</v>
      </c>
      <c r="E76" s="29">
        <v>22</v>
      </c>
      <c r="F76" s="29">
        <v>19</v>
      </c>
      <c r="G76" s="30">
        <f t="shared" si="80"/>
        <v>0.86363636363636365</v>
      </c>
      <c r="H76" s="29">
        <v>16</v>
      </c>
      <c r="I76" s="30">
        <f t="shared" si="83"/>
        <v>0.84210526315789469</v>
      </c>
      <c r="J76" s="29">
        <f>F76-H76</f>
        <v>3</v>
      </c>
      <c r="K76" s="30">
        <f t="shared" si="82"/>
        <v>0.15789473684210525</v>
      </c>
      <c r="L76" s="29">
        <v>10</v>
      </c>
      <c r="M76" s="30">
        <f t="shared" si="54"/>
        <v>0.45454545454545453</v>
      </c>
      <c r="N76" s="29"/>
      <c r="O76" s="30"/>
      <c r="P76" s="29">
        <v>10</v>
      </c>
      <c r="Q76" s="30">
        <f>P76/E76</f>
        <v>0.45454545454545453</v>
      </c>
      <c r="R76" s="29"/>
      <c r="S76" s="30"/>
      <c r="T76" s="29">
        <v>0</v>
      </c>
      <c r="U76" s="30">
        <f t="shared" si="55"/>
        <v>0</v>
      </c>
      <c r="V76" s="29">
        <v>1</v>
      </c>
      <c r="W76" s="30">
        <f t="shared" si="56"/>
        <v>4.5454545454545456E-2</v>
      </c>
      <c r="X76" s="29">
        <v>0</v>
      </c>
      <c r="Y76" s="30">
        <f t="shared" si="57"/>
        <v>0</v>
      </c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s="5" customFormat="1" ht="33" customHeight="1" x14ac:dyDescent="0.25">
      <c r="A77" s="98"/>
      <c r="B77" s="99"/>
      <c r="C77" s="110"/>
      <c r="D77" s="52" t="s">
        <v>68</v>
      </c>
      <c r="E77" s="29">
        <v>21</v>
      </c>
      <c r="F77" s="29">
        <v>20</v>
      </c>
      <c r="G77" s="30">
        <f t="shared" si="80"/>
        <v>0.95238095238095233</v>
      </c>
      <c r="H77" s="29">
        <v>19</v>
      </c>
      <c r="I77" s="30">
        <f t="shared" si="83"/>
        <v>0.95</v>
      </c>
      <c r="J77" s="29">
        <f>F77-H77</f>
        <v>1</v>
      </c>
      <c r="K77" s="30">
        <f t="shared" si="82"/>
        <v>0.05</v>
      </c>
      <c r="L77" s="29">
        <v>1</v>
      </c>
      <c r="M77" s="30">
        <f t="shared" si="54"/>
        <v>4.7619047619047616E-2</v>
      </c>
      <c r="N77" s="29"/>
      <c r="O77" s="30"/>
      <c r="P77" s="29"/>
      <c r="Q77" s="30"/>
      <c r="R77" s="29">
        <v>1</v>
      </c>
      <c r="S77" s="30">
        <f>R77/E77</f>
        <v>4.7619047619047616E-2</v>
      </c>
      <c r="T77" s="29">
        <v>1</v>
      </c>
      <c r="U77" s="30">
        <f t="shared" si="55"/>
        <v>4.7619047619047616E-2</v>
      </c>
      <c r="V77" s="29">
        <v>0</v>
      </c>
      <c r="W77" s="30">
        <f t="shared" si="56"/>
        <v>0</v>
      </c>
      <c r="X77" s="29">
        <v>2</v>
      </c>
      <c r="Y77" s="30">
        <f t="shared" si="57"/>
        <v>9.5238095238095233E-2</v>
      </c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</row>
    <row r="78" spans="1:60" s="4" customFormat="1" ht="54.75" customHeight="1" x14ac:dyDescent="0.25">
      <c r="A78" s="98"/>
      <c r="B78" s="99"/>
      <c r="C78" s="74" t="s">
        <v>38</v>
      </c>
      <c r="D78" s="51" t="s">
        <v>143</v>
      </c>
      <c r="E78" s="33">
        <v>34</v>
      </c>
      <c r="F78" s="33">
        <v>32</v>
      </c>
      <c r="G78" s="34">
        <f t="shared" si="80"/>
        <v>0.94117647058823528</v>
      </c>
      <c r="H78" s="33">
        <v>25</v>
      </c>
      <c r="I78" s="34">
        <f t="shared" si="83"/>
        <v>0.78125</v>
      </c>
      <c r="J78" s="33">
        <f>F78-H78</f>
        <v>7</v>
      </c>
      <c r="K78" s="34">
        <f t="shared" si="82"/>
        <v>0.21875</v>
      </c>
      <c r="L78" s="33">
        <v>9</v>
      </c>
      <c r="M78" s="34">
        <f t="shared" si="54"/>
        <v>0.26470588235294118</v>
      </c>
      <c r="N78" s="33"/>
      <c r="O78" s="34"/>
      <c r="P78" s="33">
        <v>9</v>
      </c>
      <c r="Q78" s="34">
        <f>P78/E78</f>
        <v>0.26470588235294118</v>
      </c>
      <c r="R78" s="33"/>
      <c r="S78" s="34"/>
      <c r="T78" s="33">
        <v>0</v>
      </c>
      <c r="U78" s="34">
        <f t="shared" si="55"/>
        <v>0</v>
      </c>
      <c r="V78" s="33">
        <v>1</v>
      </c>
      <c r="W78" s="34">
        <f t="shared" si="56"/>
        <v>2.9411764705882353E-2</v>
      </c>
      <c r="X78" s="33">
        <v>8</v>
      </c>
      <c r="Y78" s="34">
        <f t="shared" si="57"/>
        <v>0.23529411764705882</v>
      </c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35.25" customHeight="1" x14ac:dyDescent="0.25">
      <c r="A79" s="98"/>
      <c r="B79" s="99"/>
      <c r="C79" s="110" t="s">
        <v>27</v>
      </c>
      <c r="D79" s="51" t="s">
        <v>70</v>
      </c>
      <c r="E79" s="33">
        <f>E80+E81</f>
        <v>28</v>
      </c>
      <c r="F79" s="33">
        <f t="shared" ref="F79:X79" si="87">SUM(F80,F81)</f>
        <v>20</v>
      </c>
      <c r="G79" s="34">
        <f t="shared" si="80"/>
        <v>0.7142857142857143</v>
      </c>
      <c r="H79" s="33">
        <f t="shared" si="87"/>
        <v>14</v>
      </c>
      <c r="I79" s="34">
        <f t="shared" si="83"/>
        <v>0.7</v>
      </c>
      <c r="J79" s="33">
        <f t="shared" si="87"/>
        <v>6</v>
      </c>
      <c r="K79" s="34">
        <f t="shared" si="82"/>
        <v>0.3</v>
      </c>
      <c r="L79" s="33">
        <f>L80+L81</f>
        <v>8</v>
      </c>
      <c r="M79" s="34">
        <f t="shared" si="54"/>
        <v>0.2857142857142857</v>
      </c>
      <c r="N79" s="33">
        <f>N80+N81</f>
        <v>7</v>
      </c>
      <c r="O79" s="34">
        <f>N79/E81</f>
        <v>0.35</v>
      </c>
      <c r="P79" s="33">
        <f>P80+P81</f>
        <v>1</v>
      </c>
      <c r="Q79" s="34">
        <f>P79/E80</f>
        <v>0.125</v>
      </c>
      <c r="R79" s="33"/>
      <c r="S79" s="34"/>
      <c r="T79" s="33">
        <f t="shared" si="87"/>
        <v>0</v>
      </c>
      <c r="U79" s="34">
        <f t="shared" si="55"/>
        <v>0</v>
      </c>
      <c r="V79" s="33">
        <f t="shared" si="87"/>
        <v>1</v>
      </c>
      <c r="W79" s="34">
        <f t="shared" si="56"/>
        <v>3.5714285714285712E-2</v>
      </c>
      <c r="X79" s="33">
        <f t="shared" si="87"/>
        <v>3</v>
      </c>
      <c r="Y79" s="34">
        <f t="shared" si="57"/>
        <v>0.10714285714285714</v>
      </c>
    </row>
    <row r="80" spans="1:60" s="4" customFormat="1" ht="27" customHeight="1" x14ac:dyDescent="0.25">
      <c r="A80" s="98"/>
      <c r="B80" s="99"/>
      <c r="C80" s="110"/>
      <c r="D80" s="52" t="s">
        <v>67</v>
      </c>
      <c r="E80" s="29">
        <v>8</v>
      </c>
      <c r="F80" s="29">
        <v>8</v>
      </c>
      <c r="G80" s="30">
        <f t="shared" si="80"/>
        <v>1</v>
      </c>
      <c r="H80" s="29">
        <v>6</v>
      </c>
      <c r="I80" s="30">
        <f t="shared" si="83"/>
        <v>0.75</v>
      </c>
      <c r="J80" s="29">
        <f>F80-H80</f>
        <v>2</v>
      </c>
      <c r="K80" s="30">
        <f t="shared" si="82"/>
        <v>0.25</v>
      </c>
      <c r="L80" s="29">
        <v>1</v>
      </c>
      <c r="M80" s="30">
        <f t="shared" si="54"/>
        <v>0.125</v>
      </c>
      <c r="N80" s="29"/>
      <c r="O80" s="30"/>
      <c r="P80" s="29">
        <v>1</v>
      </c>
      <c r="Q80" s="30">
        <f>P80/E80</f>
        <v>0.125</v>
      </c>
      <c r="R80" s="29"/>
      <c r="S80" s="30"/>
      <c r="T80" s="29">
        <v>0</v>
      </c>
      <c r="U80" s="30">
        <f t="shared" si="55"/>
        <v>0</v>
      </c>
      <c r="V80" s="29">
        <v>0</v>
      </c>
      <c r="W80" s="30">
        <f t="shared" si="56"/>
        <v>0</v>
      </c>
      <c r="X80" s="29">
        <v>0</v>
      </c>
      <c r="Y80" s="30">
        <f t="shared" si="57"/>
        <v>0</v>
      </c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30.75" customHeight="1" x14ac:dyDescent="0.25">
      <c r="A81" s="98"/>
      <c r="B81" s="99"/>
      <c r="C81" s="110"/>
      <c r="D81" s="52" t="s">
        <v>44</v>
      </c>
      <c r="E81" s="29">
        <v>20</v>
      </c>
      <c r="F81" s="29">
        <v>12</v>
      </c>
      <c r="G81" s="30">
        <f t="shared" si="80"/>
        <v>0.6</v>
      </c>
      <c r="H81" s="29">
        <v>8</v>
      </c>
      <c r="I81" s="30">
        <f t="shared" si="83"/>
        <v>0.66666666666666663</v>
      </c>
      <c r="J81" s="29">
        <f>F81-H81</f>
        <v>4</v>
      </c>
      <c r="K81" s="30">
        <f t="shared" si="82"/>
        <v>0.33333333333333331</v>
      </c>
      <c r="L81" s="29">
        <v>7</v>
      </c>
      <c r="M81" s="30">
        <f t="shared" si="54"/>
        <v>0.35</v>
      </c>
      <c r="N81" s="29">
        <v>7</v>
      </c>
      <c r="O81" s="30">
        <f>N81/E81</f>
        <v>0.35</v>
      </c>
      <c r="P81" s="29"/>
      <c r="Q81" s="30"/>
      <c r="R81" s="29"/>
      <c r="S81" s="30"/>
      <c r="T81" s="29">
        <v>0</v>
      </c>
      <c r="U81" s="30">
        <f t="shared" si="55"/>
        <v>0</v>
      </c>
      <c r="V81" s="29">
        <v>1</v>
      </c>
      <c r="W81" s="30">
        <f t="shared" si="56"/>
        <v>0.05</v>
      </c>
      <c r="X81" s="29">
        <v>3</v>
      </c>
      <c r="Y81" s="30">
        <f t="shared" si="57"/>
        <v>0.15</v>
      </c>
    </row>
    <row r="82" spans="1:60" ht="30" customHeight="1" x14ac:dyDescent="0.25">
      <c r="A82" s="98"/>
      <c r="B82" s="99"/>
      <c r="C82" s="111" t="s">
        <v>18</v>
      </c>
      <c r="D82" s="51" t="s">
        <v>70</v>
      </c>
      <c r="E82" s="33">
        <f>E83+E84</f>
        <v>38</v>
      </c>
      <c r="F82" s="33">
        <f t="shared" ref="F82:X82" si="88">SUM(F83,F84)</f>
        <v>37</v>
      </c>
      <c r="G82" s="34">
        <f t="shared" si="80"/>
        <v>0.97368421052631582</v>
      </c>
      <c r="H82" s="33">
        <f t="shared" si="88"/>
        <v>27</v>
      </c>
      <c r="I82" s="34">
        <f t="shared" si="83"/>
        <v>0.72972972972972971</v>
      </c>
      <c r="J82" s="33">
        <f t="shared" si="88"/>
        <v>10</v>
      </c>
      <c r="K82" s="34">
        <f t="shared" si="82"/>
        <v>0.27027027027027029</v>
      </c>
      <c r="L82" s="33">
        <f>L83+L84</f>
        <v>12</v>
      </c>
      <c r="M82" s="34">
        <f t="shared" si="54"/>
        <v>0.31578947368421051</v>
      </c>
      <c r="N82" s="33"/>
      <c r="O82" s="34"/>
      <c r="P82" s="33">
        <f>P83+P84</f>
        <v>12</v>
      </c>
      <c r="Q82" s="34">
        <f>P82/E83</f>
        <v>0.46153846153846156</v>
      </c>
      <c r="R82" s="33"/>
      <c r="S82" s="34"/>
      <c r="T82" s="33">
        <f t="shared" si="88"/>
        <v>0</v>
      </c>
      <c r="U82" s="34">
        <f t="shared" si="55"/>
        <v>0</v>
      </c>
      <c r="V82" s="33">
        <f t="shared" si="88"/>
        <v>1</v>
      </c>
      <c r="W82" s="34">
        <f t="shared" si="56"/>
        <v>2.6315789473684209E-2</v>
      </c>
      <c r="X82" s="33">
        <f t="shared" si="88"/>
        <v>1</v>
      </c>
      <c r="Y82" s="34">
        <f t="shared" si="57"/>
        <v>2.6315789473684209E-2</v>
      </c>
    </row>
    <row r="83" spans="1:60" s="4" customFormat="1" ht="30.75" customHeight="1" x14ac:dyDescent="0.25">
      <c r="A83" s="98"/>
      <c r="B83" s="99"/>
      <c r="C83" s="111"/>
      <c r="D83" s="52" t="s">
        <v>67</v>
      </c>
      <c r="E83" s="29">
        <v>26</v>
      </c>
      <c r="F83" s="29">
        <v>26</v>
      </c>
      <c r="G83" s="30">
        <f t="shared" si="80"/>
        <v>1</v>
      </c>
      <c r="H83" s="29">
        <v>18</v>
      </c>
      <c r="I83" s="30">
        <f t="shared" si="83"/>
        <v>0.69230769230769229</v>
      </c>
      <c r="J83" s="29">
        <f>F83-H83</f>
        <v>8</v>
      </c>
      <c r="K83" s="30">
        <f t="shared" si="82"/>
        <v>0.30769230769230771</v>
      </c>
      <c r="L83" s="29">
        <v>12</v>
      </c>
      <c r="M83" s="30">
        <f t="shared" si="54"/>
        <v>0.46153846153846156</v>
      </c>
      <c r="N83" s="29"/>
      <c r="O83" s="30"/>
      <c r="P83" s="29">
        <v>12</v>
      </c>
      <c r="Q83" s="30">
        <f>P83/E83</f>
        <v>0.46153846153846156</v>
      </c>
      <c r="R83" s="29"/>
      <c r="S83" s="30"/>
      <c r="T83" s="29">
        <v>0</v>
      </c>
      <c r="U83" s="30">
        <f t="shared" si="55"/>
        <v>0</v>
      </c>
      <c r="V83" s="29">
        <v>0</v>
      </c>
      <c r="W83" s="30">
        <f t="shared" si="56"/>
        <v>0</v>
      </c>
      <c r="X83" s="29">
        <v>0</v>
      </c>
      <c r="Y83" s="30">
        <f t="shared" si="57"/>
        <v>0</v>
      </c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1:60" s="5" customFormat="1" ht="32.25" customHeight="1" x14ac:dyDescent="0.25">
      <c r="A84" s="98"/>
      <c r="B84" s="99"/>
      <c r="C84" s="111"/>
      <c r="D84" s="52" t="s">
        <v>68</v>
      </c>
      <c r="E84" s="29">
        <v>12</v>
      </c>
      <c r="F84" s="29">
        <v>11</v>
      </c>
      <c r="G84" s="30">
        <f t="shared" si="80"/>
        <v>0.91666666666666663</v>
      </c>
      <c r="H84" s="29">
        <v>9</v>
      </c>
      <c r="I84" s="30">
        <f t="shared" si="83"/>
        <v>0.81818181818181823</v>
      </c>
      <c r="J84" s="29">
        <f>F84-H84</f>
        <v>2</v>
      </c>
      <c r="K84" s="30">
        <f t="shared" si="82"/>
        <v>0.18181818181818182</v>
      </c>
      <c r="L84" s="29">
        <v>0</v>
      </c>
      <c r="M84" s="30">
        <f t="shared" si="54"/>
        <v>0</v>
      </c>
      <c r="N84" s="29"/>
      <c r="O84" s="30"/>
      <c r="P84" s="29"/>
      <c r="Q84" s="30"/>
      <c r="R84" s="29"/>
      <c r="S84" s="30"/>
      <c r="T84" s="29">
        <v>0</v>
      </c>
      <c r="U84" s="30">
        <f t="shared" si="55"/>
        <v>0</v>
      </c>
      <c r="V84" s="29">
        <v>1</v>
      </c>
      <c r="W84" s="30">
        <f t="shared" si="56"/>
        <v>8.3333333333333329E-2</v>
      </c>
      <c r="X84" s="29">
        <v>1</v>
      </c>
      <c r="Y84" s="30">
        <f t="shared" si="57"/>
        <v>8.3333333333333329E-2</v>
      </c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</row>
    <row r="85" spans="1:60" ht="33.75" customHeight="1" x14ac:dyDescent="0.25">
      <c r="A85" s="98"/>
      <c r="B85" s="99"/>
      <c r="C85" s="111" t="s">
        <v>42</v>
      </c>
      <c r="D85" s="51" t="s">
        <v>70</v>
      </c>
      <c r="E85" s="33">
        <f>E86+E87</f>
        <v>68</v>
      </c>
      <c r="F85" s="33">
        <f t="shared" ref="F85:X85" si="89">SUM(F86,F87)</f>
        <v>68</v>
      </c>
      <c r="G85" s="34">
        <f t="shared" si="80"/>
        <v>1</v>
      </c>
      <c r="H85" s="33">
        <f t="shared" si="89"/>
        <v>59</v>
      </c>
      <c r="I85" s="34">
        <f t="shared" si="83"/>
        <v>0.86764705882352944</v>
      </c>
      <c r="J85" s="33">
        <f t="shared" si="89"/>
        <v>9</v>
      </c>
      <c r="K85" s="34">
        <f t="shared" si="82"/>
        <v>0.13235294117647059</v>
      </c>
      <c r="L85" s="33">
        <f>L86+L87</f>
        <v>25</v>
      </c>
      <c r="M85" s="34">
        <f t="shared" ref="M85:M114" si="90">L85/E85</f>
        <v>0.36764705882352944</v>
      </c>
      <c r="N85" s="33"/>
      <c r="O85" s="34"/>
      <c r="P85" s="33">
        <f>P86+P87</f>
        <v>21</v>
      </c>
      <c r="Q85" s="34">
        <f>P85/E86</f>
        <v>0.3559322033898305</v>
      </c>
      <c r="R85" s="33">
        <f>R86+R87</f>
        <v>4</v>
      </c>
      <c r="S85" s="34">
        <f>R85/E87</f>
        <v>0.44444444444444442</v>
      </c>
      <c r="T85" s="33">
        <f t="shared" si="89"/>
        <v>1</v>
      </c>
      <c r="U85" s="34">
        <f t="shared" ref="U85:U114" si="91">T85/E85</f>
        <v>1.4705882352941176E-2</v>
      </c>
      <c r="V85" s="33">
        <f t="shared" si="89"/>
        <v>0</v>
      </c>
      <c r="W85" s="34">
        <f t="shared" ref="W85:W114" si="92">V85/E85</f>
        <v>0</v>
      </c>
      <c r="X85" s="33">
        <f t="shared" si="89"/>
        <v>4</v>
      </c>
      <c r="Y85" s="34">
        <f t="shared" ref="Y85:Y114" si="93">X85/E85</f>
        <v>5.8823529411764705E-2</v>
      </c>
    </row>
    <row r="86" spans="1:60" s="4" customFormat="1" ht="39" customHeight="1" x14ac:dyDescent="0.25">
      <c r="A86" s="98"/>
      <c r="B86" s="99"/>
      <c r="C86" s="111"/>
      <c r="D86" s="52" t="s">
        <v>67</v>
      </c>
      <c r="E86" s="29">
        <v>59</v>
      </c>
      <c r="F86" s="29">
        <v>59</v>
      </c>
      <c r="G86" s="30">
        <f t="shared" si="80"/>
        <v>1</v>
      </c>
      <c r="H86" s="29">
        <v>51</v>
      </c>
      <c r="I86" s="30">
        <f t="shared" si="83"/>
        <v>0.86440677966101698</v>
      </c>
      <c r="J86" s="29">
        <f>F86-H86</f>
        <v>8</v>
      </c>
      <c r="K86" s="30">
        <f t="shared" si="82"/>
        <v>0.13559322033898305</v>
      </c>
      <c r="L86" s="29">
        <v>21</v>
      </c>
      <c r="M86" s="30">
        <f t="shared" si="90"/>
        <v>0.3559322033898305</v>
      </c>
      <c r="N86" s="29"/>
      <c r="O86" s="30"/>
      <c r="P86" s="29">
        <v>21</v>
      </c>
      <c r="Q86" s="30">
        <f>P86/E86</f>
        <v>0.3559322033898305</v>
      </c>
      <c r="R86" s="29"/>
      <c r="S86" s="30"/>
      <c r="T86" s="29">
        <v>0</v>
      </c>
      <c r="U86" s="30">
        <f t="shared" si="91"/>
        <v>0</v>
      </c>
      <c r="V86" s="29">
        <v>0</v>
      </c>
      <c r="W86" s="30">
        <f t="shared" si="92"/>
        <v>0</v>
      </c>
      <c r="X86" s="29">
        <v>2</v>
      </c>
      <c r="Y86" s="30">
        <f t="shared" si="93"/>
        <v>3.3898305084745763E-2</v>
      </c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</row>
    <row r="87" spans="1:60" s="5" customFormat="1" ht="42" customHeight="1" x14ac:dyDescent="0.25">
      <c r="A87" s="98"/>
      <c r="B87" s="99"/>
      <c r="C87" s="111"/>
      <c r="D87" s="52" t="s">
        <v>68</v>
      </c>
      <c r="E87" s="29">
        <v>9</v>
      </c>
      <c r="F87" s="29">
        <v>9</v>
      </c>
      <c r="G87" s="30">
        <f t="shared" si="80"/>
        <v>1</v>
      </c>
      <c r="H87" s="29">
        <v>8</v>
      </c>
      <c r="I87" s="30">
        <f t="shared" si="83"/>
        <v>0.88888888888888884</v>
      </c>
      <c r="J87" s="29">
        <f>F87-H87</f>
        <v>1</v>
      </c>
      <c r="K87" s="30">
        <f t="shared" si="82"/>
        <v>0.1111111111111111</v>
      </c>
      <c r="L87" s="29">
        <v>4</v>
      </c>
      <c r="M87" s="30">
        <f t="shared" si="90"/>
        <v>0.44444444444444442</v>
      </c>
      <c r="N87" s="29"/>
      <c r="O87" s="30"/>
      <c r="P87" s="29"/>
      <c r="Q87" s="30"/>
      <c r="R87" s="29">
        <v>4</v>
      </c>
      <c r="S87" s="30">
        <f>R87/E87</f>
        <v>0.44444444444444442</v>
      </c>
      <c r="T87" s="29">
        <v>1</v>
      </c>
      <c r="U87" s="30">
        <f t="shared" si="91"/>
        <v>0.1111111111111111</v>
      </c>
      <c r="V87" s="29">
        <v>0</v>
      </c>
      <c r="W87" s="30">
        <f t="shared" si="92"/>
        <v>0</v>
      </c>
      <c r="X87" s="29">
        <v>2</v>
      </c>
      <c r="Y87" s="30">
        <f t="shared" si="93"/>
        <v>0.22222222222222221</v>
      </c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</row>
    <row r="88" spans="1:60" s="4" customFormat="1" ht="28.5" x14ac:dyDescent="0.25">
      <c r="A88" s="98"/>
      <c r="B88" s="99"/>
      <c r="C88" s="80" t="s">
        <v>77</v>
      </c>
      <c r="D88" s="51" t="s">
        <v>87</v>
      </c>
      <c r="E88" s="33">
        <v>8</v>
      </c>
      <c r="F88" s="33">
        <v>8</v>
      </c>
      <c r="G88" s="34">
        <f t="shared" si="80"/>
        <v>1</v>
      </c>
      <c r="H88" s="33">
        <v>7</v>
      </c>
      <c r="I88" s="34">
        <f t="shared" si="83"/>
        <v>0.875</v>
      </c>
      <c r="J88" s="33">
        <f>F88-H88</f>
        <v>1</v>
      </c>
      <c r="K88" s="34">
        <f t="shared" si="82"/>
        <v>0.125</v>
      </c>
      <c r="L88" s="33">
        <v>1</v>
      </c>
      <c r="M88" s="34">
        <f t="shared" si="90"/>
        <v>0.125</v>
      </c>
      <c r="N88" s="33"/>
      <c r="O88" s="34"/>
      <c r="P88" s="33">
        <v>1</v>
      </c>
      <c r="Q88" s="34">
        <f>P88/E88</f>
        <v>0.125</v>
      </c>
      <c r="R88" s="33"/>
      <c r="S88" s="34"/>
      <c r="T88" s="33">
        <v>0</v>
      </c>
      <c r="U88" s="34">
        <f t="shared" si="91"/>
        <v>0</v>
      </c>
      <c r="V88" s="33">
        <v>0</v>
      </c>
      <c r="W88" s="34">
        <f t="shared" si="92"/>
        <v>0</v>
      </c>
      <c r="X88" s="33">
        <v>1</v>
      </c>
      <c r="Y88" s="34">
        <f t="shared" si="93"/>
        <v>0.125</v>
      </c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</row>
    <row r="89" spans="1:60" ht="28.5" x14ac:dyDescent="0.25">
      <c r="A89" s="98"/>
      <c r="B89" s="99"/>
      <c r="C89" s="68" t="s">
        <v>40</v>
      </c>
      <c r="D89" s="51" t="s">
        <v>88</v>
      </c>
      <c r="E89" s="33">
        <v>17</v>
      </c>
      <c r="F89" s="33">
        <v>17</v>
      </c>
      <c r="G89" s="34">
        <f t="shared" si="80"/>
        <v>1</v>
      </c>
      <c r="H89" s="33">
        <v>16</v>
      </c>
      <c r="I89" s="34">
        <f t="shared" si="83"/>
        <v>0.94117647058823528</v>
      </c>
      <c r="J89" s="33">
        <f t="shared" ref="J89:J91" si="94">F89-H89</f>
        <v>1</v>
      </c>
      <c r="K89" s="34">
        <f t="shared" si="82"/>
        <v>5.8823529411764705E-2</v>
      </c>
      <c r="L89" s="33">
        <v>1</v>
      </c>
      <c r="M89" s="34">
        <f t="shared" si="90"/>
        <v>5.8823529411764705E-2</v>
      </c>
      <c r="N89" s="33"/>
      <c r="O89" s="34"/>
      <c r="P89" s="33"/>
      <c r="Q89" s="34"/>
      <c r="R89" s="33">
        <v>1</v>
      </c>
      <c r="S89" s="34">
        <f>R89/E89</f>
        <v>5.8823529411764705E-2</v>
      </c>
      <c r="T89" s="33">
        <v>0</v>
      </c>
      <c r="U89" s="34">
        <f t="shared" si="91"/>
        <v>0</v>
      </c>
      <c r="V89" s="33">
        <v>0</v>
      </c>
      <c r="W89" s="34">
        <f t="shared" si="92"/>
        <v>0</v>
      </c>
      <c r="X89" s="33">
        <v>1</v>
      </c>
      <c r="Y89" s="34">
        <f t="shared" si="93"/>
        <v>5.8823529411764705E-2</v>
      </c>
    </row>
    <row r="90" spans="1:60" ht="28.5" x14ac:dyDescent="0.25">
      <c r="A90" s="98"/>
      <c r="B90" s="99"/>
      <c r="C90" s="68" t="s">
        <v>41</v>
      </c>
      <c r="D90" s="51" t="s">
        <v>88</v>
      </c>
      <c r="E90" s="33">
        <v>8</v>
      </c>
      <c r="F90" s="33">
        <v>8</v>
      </c>
      <c r="G90" s="34">
        <f t="shared" si="80"/>
        <v>1</v>
      </c>
      <c r="H90" s="33">
        <v>4</v>
      </c>
      <c r="I90" s="34">
        <f t="shared" si="83"/>
        <v>0.5</v>
      </c>
      <c r="J90" s="33">
        <f t="shared" si="94"/>
        <v>4</v>
      </c>
      <c r="K90" s="34">
        <f t="shared" si="82"/>
        <v>0.5</v>
      </c>
      <c r="L90" s="33">
        <v>2</v>
      </c>
      <c r="M90" s="34">
        <f t="shared" si="90"/>
        <v>0.25</v>
      </c>
      <c r="N90" s="33"/>
      <c r="O90" s="34"/>
      <c r="P90" s="33"/>
      <c r="Q90" s="34"/>
      <c r="R90" s="33">
        <v>2</v>
      </c>
      <c r="S90" s="34">
        <f>R90/E90</f>
        <v>0.25</v>
      </c>
      <c r="T90" s="33">
        <v>2</v>
      </c>
      <c r="U90" s="34">
        <f t="shared" si="91"/>
        <v>0.25</v>
      </c>
      <c r="V90" s="33">
        <v>0</v>
      </c>
      <c r="W90" s="34">
        <f t="shared" si="92"/>
        <v>0</v>
      </c>
      <c r="X90" s="33">
        <v>3</v>
      </c>
      <c r="Y90" s="34">
        <f t="shared" si="93"/>
        <v>0.375</v>
      </c>
    </row>
    <row r="91" spans="1:60" ht="28.5" x14ac:dyDescent="0.25">
      <c r="A91" s="98"/>
      <c r="B91" s="99"/>
      <c r="C91" s="68" t="s">
        <v>43</v>
      </c>
      <c r="D91" s="32" t="s">
        <v>89</v>
      </c>
      <c r="E91" s="33">
        <v>65</v>
      </c>
      <c r="F91" s="33">
        <v>64</v>
      </c>
      <c r="G91" s="34">
        <f t="shared" si="80"/>
        <v>0.98461538461538467</v>
      </c>
      <c r="H91" s="33">
        <v>55</v>
      </c>
      <c r="I91" s="34">
        <f t="shared" si="83"/>
        <v>0.859375</v>
      </c>
      <c r="J91" s="33">
        <f t="shared" si="94"/>
        <v>9</v>
      </c>
      <c r="K91" s="34">
        <f t="shared" si="82"/>
        <v>0.140625</v>
      </c>
      <c r="L91" s="33">
        <v>6</v>
      </c>
      <c r="M91" s="34">
        <f t="shared" si="90"/>
        <v>9.2307692307692313E-2</v>
      </c>
      <c r="N91" s="33"/>
      <c r="O91" s="34"/>
      <c r="P91" s="33">
        <v>4</v>
      </c>
      <c r="Q91" s="34">
        <f>P91/E91</f>
        <v>6.1538461538461542E-2</v>
      </c>
      <c r="R91" s="33">
        <v>2</v>
      </c>
      <c r="S91" s="34">
        <f>R91/E91</f>
        <v>3.0769230769230771E-2</v>
      </c>
      <c r="T91" s="33">
        <v>0</v>
      </c>
      <c r="U91" s="34">
        <f t="shared" si="91"/>
        <v>0</v>
      </c>
      <c r="V91" s="33">
        <v>1</v>
      </c>
      <c r="W91" s="34">
        <f t="shared" si="92"/>
        <v>1.5384615384615385E-2</v>
      </c>
      <c r="X91" s="33">
        <v>5</v>
      </c>
      <c r="Y91" s="34">
        <f t="shared" si="93"/>
        <v>7.6923076923076927E-2</v>
      </c>
    </row>
    <row r="92" spans="1:60" ht="40.5" customHeight="1" x14ac:dyDescent="0.25">
      <c r="A92" s="98"/>
      <c r="B92" s="99"/>
      <c r="C92" s="68" t="s">
        <v>45</v>
      </c>
      <c r="D92" s="35" t="s">
        <v>44</v>
      </c>
      <c r="E92" s="33">
        <v>37</v>
      </c>
      <c r="F92" s="33">
        <v>27</v>
      </c>
      <c r="G92" s="34">
        <f t="shared" si="80"/>
        <v>0.72972972972972971</v>
      </c>
      <c r="H92" s="33">
        <v>17</v>
      </c>
      <c r="I92" s="34">
        <f t="shared" si="83"/>
        <v>0.62962962962962965</v>
      </c>
      <c r="J92" s="33">
        <f>F92-H92</f>
        <v>10</v>
      </c>
      <c r="K92" s="34">
        <f t="shared" si="82"/>
        <v>0.37037037037037035</v>
      </c>
      <c r="L92" s="33">
        <v>17</v>
      </c>
      <c r="M92" s="34">
        <f t="shared" si="90"/>
        <v>0.45945945945945948</v>
      </c>
      <c r="N92" s="33">
        <v>17</v>
      </c>
      <c r="O92" s="34">
        <f t="shared" ref="O92:O99" si="95">N92/E92</f>
        <v>0.45945945945945948</v>
      </c>
      <c r="P92" s="33"/>
      <c r="Q92" s="34"/>
      <c r="R92" s="33"/>
      <c r="S92" s="34"/>
      <c r="T92" s="33">
        <v>0</v>
      </c>
      <c r="U92" s="34">
        <f t="shared" si="91"/>
        <v>0</v>
      </c>
      <c r="V92" s="33">
        <v>2</v>
      </c>
      <c r="W92" s="34">
        <f t="shared" si="92"/>
        <v>5.4054054054054057E-2</v>
      </c>
      <c r="X92" s="33">
        <v>2</v>
      </c>
      <c r="Y92" s="34">
        <f t="shared" si="93"/>
        <v>5.4054054054054057E-2</v>
      </c>
    </row>
    <row r="93" spans="1:60" ht="63" customHeight="1" x14ac:dyDescent="0.25">
      <c r="A93" s="98"/>
      <c r="B93" s="99"/>
      <c r="C93" s="68" t="s">
        <v>46</v>
      </c>
      <c r="D93" s="35" t="s">
        <v>44</v>
      </c>
      <c r="E93" s="33">
        <v>102</v>
      </c>
      <c r="F93" s="33">
        <v>70</v>
      </c>
      <c r="G93" s="34">
        <f t="shared" si="80"/>
        <v>0.68627450980392157</v>
      </c>
      <c r="H93" s="33">
        <v>34</v>
      </c>
      <c r="I93" s="34">
        <f t="shared" si="83"/>
        <v>0.48571428571428571</v>
      </c>
      <c r="J93" s="33">
        <f t="shared" ref="J93:J99" si="96">F93-H93</f>
        <v>36</v>
      </c>
      <c r="K93" s="34">
        <f t="shared" si="82"/>
        <v>0.51428571428571423</v>
      </c>
      <c r="L93" s="33">
        <v>36</v>
      </c>
      <c r="M93" s="34">
        <f t="shared" si="90"/>
        <v>0.35294117647058826</v>
      </c>
      <c r="N93" s="33">
        <v>36</v>
      </c>
      <c r="O93" s="34">
        <f t="shared" si="95"/>
        <v>0.35294117647058826</v>
      </c>
      <c r="P93" s="33"/>
      <c r="Q93" s="34"/>
      <c r="R93" s="33"/>
      <c r="S93" s="34"/>
      <c r="T93" s="33">
        <v>1</v>
      </c>
      <c r="U93" s="34">
        <f t="shared" si="91"/>
        <v>9.8039215686274508E-3</v>
      </c>
      <c r="V93" s="33">
        <v>7</v>
      </c>
      <c r="W93" s="34">
        <f t="shared" si="92"/>
        <v>6.8627450980392163E-2</v>
      </c>
      <c r="X93" s="33">
        <v>4</v>
      </c>
      <c r="Y93" s="34">
        <f t="shared" si="93"/>
        <v>3.9215686274509803E-2</v>
      </c>
    </row>
    <row r="94" spans="1:60" ht="63" customHeight="1" x14ac:dyDescent="0.25">
      <c r="A94" s="98"/>
      <c r="B94" s="99"/>
      <c r="C94" s="68" t="s">
        <v>47</v>
      </c>
      <c r="D94" s="35" t="s">
        <v>44</v>
      </c>
      <c r="E94" s="33">
        <v>58</v>
      </c>
      <c r="F94" s="33">
        <v>45</v>
      </c>
      <c r="G94" s="34">
        <f t="shared" si="80"/>
        <v>0.77586206896551724</v>
      </c>
      <c r="H94" s="33">
        <v>30</v>
      </c>
      <c r="I94" s="34">
        <f t="shared" si="83"/>
        <v>0.66666666666666663</v>
      </c>
      <c r="J94" s="33">
        <f t="shared" si="96"/>
        <v>15</v>
      </c>
      <c r="K94" s="34">
        <f t="shared" si="82"/>
        <v>0.33333333333333331</v>
      </c>
      <c r="L94" s="33">
        <v>29</v>
      </c>
      <c r="M94" s="34">
        <f t="shared" si="90"/>
        <v>0.5</v>
      </c>
      <c r="N94" s="33">
        <v>29</v>
      </c>
      <c r="O94" s="34">
        <f t="shared" si="95"/>
        <v>0.5</v>
      </c>
      <c r="P94" s="33"/>
      <c r="Q94" s="34"/>
      <c r="R94" s="33"/>
      <c r="S94" s="34"/>
      <c r="T94" s="33">
        <v>1</v>
      </c>
      <c r="U94" s="34">
        <f t="shared" si="91"/>
        <v>1.7241379310344827E-2</v>
      </c>
      <c r="V94" s="33">
        <v>0</v>
      </c>
      <c r="W94" s="34">
        <f t="shared" si="92"/>
        <v>0</v>
      </c>
      <c r="X94" s="33">
        <v>0</v>
      </c>
      <c r="Y94" s="34">
        <f t="shared" si="93"/>
        <v>0</v>
      </c>
    </row>
    <row r="95" spans="1:60" ht="39" customHeight="1" x14ac:dyDescent="0.25">
      <c r="A95" s="98"/>
      <c r="B95" s="99"/>
      <c r="C95" s="68" t="s">
        <v>48</v>
      </c>
      <c r="D95" s="35" t="s">
        <v>44</v>
      </c>
      <c r="E95" s="33">
        <v>17</v>
      </c>
      <c r="F95" s="33">
        <v>14</v>
      </c>
      <c r="G95" s="34">
        <f t="shared" si="80"/>
        <v>0.82352941176470584</v>
      </c>
      <c r="H95" s="33">
        <v>8</v>
      </c>
      <c r="I95" s="34">
        <f t="shared" si="83"/>
        <v>0.5714285714285714</v>
      </c>
      <c r="J95" s="33">
        <f t="shared" si="96"/>
        <v>6</v>
      </c>
      <c r="K95" s="34">
        <f t="shared" si="82"/>
        <v>0.42857142857142855</v>
      </c>
      <c r="L95" s="33">
        <v>9</v>
      </c>
      <c r="M95" s="34">
        <f t="shared" si="90"/>
        <v>0.52941176470588236</v>
      </c>
      <c r="N95" s="33">
        <v>9</v>
      </c>
      <c r="O95" s="34">
        <f t="shared" si="95"/>
        <v>0.52941176470588236</v>
      </c>
      <c r="P95" s="33"/>
      <c r="Q95" s="34"/>
      <c r="R95" s="33"/>
      <c r="S95" s="34"/>
      <c r="T95" s="33">
        <v>0</v>
      </c>
      <c r="U95" s="34">
        <f t="shared" si="91"/>
        <v>0</v>
      </c>
      <c r="V95" s="33">
        <v>2</v>
      </c>
      <c r="W95" s="34">
        <f t="shared" si="92"/>
        <v>0.11764705882352941</v>
      </c>
      <c r="X95" s="33">
        <v>0</v>
      </c>
      <c r="Y95" s="34">
        <f t="shared" si="93"/>
        <v>0</v>
      </c>
    </row>
    <row r="96" spans="1:60" ht="47.25" x14ac:dyDescent="0.25">
      <c r="A96" s="98"/>
      <c r="B96" s="99"/>
      <c r="C96" s="68" t="s">
        <v>49</v>
      </c>
      <c r="D96" s="35" t="s">
        <v>44</v>
      </c>
      <c r="E96" s="33">
        <v>60</v>
      </c>
      <c r="F96" s="33">
        <v>48</v>
      </c>
      <c r="G96" s="34">
        <f t="shared" si="80"/>
        <v>0.8</v>
      </c>
      <c r="H96" s="33">
        <v>26</v>
      </c>
      <c r="I96" s="34">
        <f t="shared" si="83"/>
        <v>0.54166666666666663</v>
      </c>
      <c r="J96" s="33">
        <f t="shared" si="96"/>
        <v>22</v>
      </c>
      <c r="K96" s="34">
        <f t="shared" si="82"/>
        <v>0.45833333333333331</v>
      </c>
      <c r="L96" s="33">
        <v>17</v>
      </c>
      <c r="M96" s="34">
        <f t="shared" si="90"/>
        <v>0.28333333333333333</v>
      </c>
      <c r="N96" s="33">
        <v>17</v>
      </c>
      <c r="O96" s="34">
        <f t="shared" si="95"/>
        <v>0.28333333333333333</v>
      </c>
      <c r="P96" s="33"/>
      <c r="Q96" s="34"/>
      <c r="R96" s="33"/>
      <c r="S96" s="34"/>
      <c r="T96" s="33">
        <v>0</v>
      </c>
      <c r="U96" s="34">
        <f t="shared" si="91"/>
        <v>0</v>
      </c>
      <c r="V96" s="33">
        <v>5</v>
      </c>
      <c r="W96" s="34">
        <f t="shared" si="92"/>
        <v>8.3333333333333329E-2</v>
      </c>
      <c r="X96" s="33">
        <v>3</v>
      </c>
      <c r="Y96" s="34">
        <f t="shared" si="93"/>
        <v>0.05</v>
      </c>
    </row>
    <row r="97" spans="1:60" ht="47.25" x14ac:dyDescent="0.25">
      <c r="A97" s="98"/>
      <c r="B97" s="99"/>
      <c r="C97" s="68" t="s">
        <v>50</v>
      </c>
      <c r="D97" s="35" t="s">
        <v>44</v>
      </c>
      <c r="E97" s="33">
        <v>14</v>
      </c>
      <c r="F97" s="33">
        <v>8</v>
      </c>
      <c r="G97" s="34">
        <f t="shared" si="80"/>
        <v>0.5714285714285714</v>
      </c>
      <c r="H97" s="33">
        <v>5</v>
      </c>
      <c r="I97" s="34">
        <f t="shared" si="83"/>
        <v>0.625</v>
      </c>
      <c r="J97" s="33">
        <f t="shared" si="96"/>
        <v>3</v>
      </c>
      <c r="K97" s="34">
        <f t="shared" si="82"/>
        <v>0.375</v>
      </c>
      <c r="L97" s="33">
        <v>5</v>
      </c>
      <c r="M97" s="34">
        <f t="shared" si="90"/>
        <v>0.35714285714285715</v>
      </c>
      <c r="N97" s="33">
        <v>5</v>
      </c>
      <c r="O97" s="34">
        <f t="shared" si="95"/>
        <v>0.35714285714285715</v>
      </c>
      <c r="P97" s="33"/>
      <c r="Q97" s="34"/>
      <c r="R97" s="33"/>
      <c r="S97" s="34"/>
      <c r="T97" s="33">
        <v>0</v>
      </c>
      <c r="U97" s="34">
        <f t="shared" si="91"/>
        <v>0</v>
      </c>
      <c r="V97" s="33">
        <v>2</v>
      </c>
      <c r="W97" s="34">
        <f t="shared" si="92"/>
        <v>0.14285714285714285</v>
      </c>
      <c r="X97" s="33">
        <v>4</v>
      </c>
      <c r="Y97" s="34">
        <f t="shared" si="93"/>
        <v>0.2857142857142857</v>
      </c>
    </row>
    <row r="98" spans="1:60" ht="47.25" x14ac:dyDescent="0.25">
      <c r="A98" s="98"/>
      <c r="B98" s="99"/>
      <c r="C98" s="68" t="s">
        <v>51</v>
      </c>
      <c r="D98" s="35" t="s">
        <v>44</v>
      </c>
      <c r="E98" s="33">
        <v>22</v>
      </c>
      <c r="F98" s="33">
        <v>16</v>
      </c>
      <c r="G98" s="34">
        <f t="shared" si="80"/>
        <v>0.72727272727272729</v>
      </c>
      <c r="H98" s="33">
        <v>10</v>
      </c>
      <c r="I98" s="34">
        <f t="shared" si="83"/>
        <v>0.625</v>
      </c>
      <c r="J98" s="33">
        <f t="shared" si="96"/>
        <v>6</v>
      </c>
      <c r="K98" s="34">
        <f t="shared" si="82"/>
        <v>0.375</v>
      </c>
      <c r="L98" s="33">
        <v>5</v>
      </c>
      <c r="M98" s="34">
        <f t="shared" si="90"/>
        <v>0.22727272727272727</v>
      </c>
      <c r="N98" s="33">
        <v>5</v>
      </c>
      <c r="O98" s="34">
        <f t="shared" si="95"/>
        <v>0.22727272727272727</v>
      </c>
      <c r="P98" s="33"/>
      <c r="Q98" s="34"/>
      <c r="R98" s="33"/>
      <c r="S98" s="34"/>
      <c r="T98" s="33">
        <v>2</v>
      </c>
      <c r="U98" s="34">
        <f t="shared" si="91"/>
        <v>9.0909090909090912E-2</v>
      </c>
      <c r="V98" s="33">
        <v>2</v>
      </c>
      <c r="W98" s="34">
        <f t="shared" si="92"/>
        <v>9.0909090909090912E-2</v>
      </c>
      <c r="X98" s="33">
        <v>1</v>
      </c>
      <c r="Y98" s="34">
        <f t="shared" si="93"/>
        <v>4.5454545454545456E-2</v>
      </c>
    </row>
    <row r="99" spans="1:60" ht="63" x14ac:dyDescent="0.25">
      <c r="A99" s="98"/>
      <c r="B99" s="99"/>
      <c r="C99" s="68" t="s">
        <v>52</v>
      </c>
      <c r="D99" s="35" t="s">
        <v>44</v>
      </c>
      <c r="E99" s="33">
        <v>9</v>
      </c>
      <c r="F99" s="33">
        <v>8</v>
      </c>
      <c r="G99" s="34">
        <f t="shared" si="80"/>
        <v>0.88888888888888884</v>
      </c>
      <c r="H99" s="33">
        <v>4</v>
      </c>
      <c r="I99" s="34">
        <v>0</v>
      </c>
      <c r="J99" s="33">
        <f t="shared" si="96"/>
        <v>4</v>
      </c>
      <c r="K99" s="34">
        <v>0</v>
      </c>
      <c r="L99" s="33">
        <v>2</v>
      </c>
      <c r="M99" s="34">
        <f t="shared" si="90"/>
        <v>0.22222222222222221</v>
      </c>
      <c r="N99" s="33">
        <v>2</v>
      </c>
      <c r="O99" s="34">
        <f t="shared" si="95"/>
        <v>0.22222222222222221</v>
      </c>
      <c r="P99" s="33"/>
      <c r="Q99" s="34"/>
      <c r="R99" s="33"/>
      <c r="S99" s="34"/>
      <c r="T99" s="33">
        <v>0</v>
      </c>
      <c r="U99" s="34">
        <f t="shared" si="91"/>
        <v>0</v>
      </c>
      <c r="V99" s="33">
        <v>1</v>
      </c>
      <c r="W99" s="34">
        <f t="shared" si="92"/>
        <v>0.1111111111111111</v>
      </c>
      <c r="X99" s="33">
        <v>0</v>
      </c>
      <c r="Y99" s="34">
        <f t="shared" si="93"/>
        <v>0</v>
      </c>
    </row>
    <row r="100" spans="1:60" ht="58.5" customHeight="1" x14ac:dyDescent="0.25">
      <c r="A100" s="98"/>
      <c r="B100" s="99"/>
      <c r="C100" s="109" t="s">
        <v>105</v>
      </c>
      <c r="D100" s="32" t="s">
        <v>119</v>
      </c>
      <c r="E100" s="48">
        <f>SUM(E101:E104)</f>
        <v>941</v>
      </c>
      <c r="F100" s="48">
        <f>SUM(F101:F104)</f>
        <v>834</v>
      </c>
      <c r="G100" s="47">
        <f t="shared" si="80"/>
        <v>0.88629117959617432</v>
      </c>
      <c r="H100" s="48">
        <f>SUM(H101:H104)</f>
        <v>635</v>
      </c>
      <c r="I100" s="47">
        <f t="shared" si="83"/>
        <v>0.76139088729016791</v>
      </c>
      <c r="J100" s="48">
        <f>SUM(J101:J104)</f>
        <v>199</v>
      </c>
      <c r="K100" s="47">
        <f t="shared" si="82"/>
        <v>0.23860911270983212</v>
      </c>
      <c r="L100" s="48">
        <f>SUM(L101:L104)</f>
        <v>303</v>
      </c>
      <c r="M100" s="47">
        <f t="shared" si="90"/>
        <v>0.32199787460148777</v>
      </c>
      <c r="N100" s="48">
        <f>SUM(N101:N104)</f>
        <v>127</v>
      </c>
      <c r="O100" s="49">
        <f>N100/E104</f>
        <v>0.37463126843657818</v>
      </c>
      <c r="P100" s="48">
        <f>SUM(P101:P104)</f>
        <v>155</v>
      </c>
      <c r="Q100" s="49">
        <f>P100/(E101+E103)</f>
        <v>0.3215767634854772</v>
      </c>
      <c r="R100" s="48">
        <f>SUM(R101:R104)</f>
        <v>21</v>
      </c>
      <c r="S100" s="49">
        <f>R100/(E102+E103)</f>
        <v>0.11351351351351352</v>
      </c>
      <c r="T100" s="48">
        <f>SUM(T101:T104)</f>
        <v>15</v>
      </c>
      <c r="U100" s="47">
        <f t="shared" si="91"/>
        <v>1.5940488841657812E-2</v>
      </c>
      <c r="V100" s="48">
        <f>SUM(V101:V104)</f>
        <v>29</v>
      </c>
      <c r="W100" s="47">
        <f t="shared" si="92"/>
        <v>3.0818278427205102E-2</v>
      </c>
      <c r="X100" s="48">
        <f>SUM(X101:X104)</f>
        <v>71</v>
      </c>
      <c r="Y100" s="47">
        <f t="shared" si="93"/>
        <v>7.5451647183846976E-2</v>
      </c>
    </row>
    <row r="101" spans="1:60" ht="38.25" customHeight="1" x14ac:dyDescent="0.25">
      <c r="A101" s="98"/>
      <c r="B101" s="99"/>
      <c r="C101" s="109"/>
      <c r="D101" s="28" t="s">
        <v>67</v>
      </c>
      <c r="E101" s="50">
        <f>SUM(E67,E70,E73,E76,E78,E80,E83,E86,E88)</f>
        <v>417</v>
      </c>
      <c r="F101" s="50">
        <f>SUM(F67,F70,F73,F76,F78,F80,F83,F86,F88)</f>
        <v>404</v>
      </c>
      <c r="G101" s="49">
        <f t="shared" si="80"/>
        <v>0.9688249400479616</v>
      </c>
      <c r="H101" s="50">
        <f>SUM(H67,H70,H73,H76,H78,H80,H83,H86,H88)</f>
        <v>334</v>
      </c>
      <c r="I101" s="49">
        <f t="shared" si="83"/>
        <v>0.82673267326732669</v>
      </c>
      <c r="J101" s="50">
        <f>SUM(J67,J70,J73,J76,J78,J80,J83,J86,J88)</f>
        <v>70</v>
      </c>
      <c r="K101" s="49">
        <f t="shared" si="82"/>
        <v>0.17326732673267325</v>
      </c>
      <c r="L101" s="50">
        <f>SUM(L67,L70,L73,L76,L78,L80,L83,L86,L88)</f>
        <v>151</v>
      </c>
      <c r="M101" s="47">
        <f t="shared" si="90"/>
        <v>0.36211031175059955</v>
      </c>
      <c r="N101" s="50"/>
      <c r="O101" s="49"/>
      <c r="P101" s="50">
        <f>SUM(P67,P70,P73,P76,P78,P80,P83,P86,P88)</f>
        <v>151</v>
      </c>
      <c r="Q101" s="49">
        <f>P101/E101</f>
        <v>0.36211031175059955</v>
      </c>
      <c r="R101" s="50"/>
      <c r="S101" s="49"/>
      <c r="T101" s="50">
        <f>SUM(T67,T70,T73,T76,T78,T80,T83,T86,T88)</f>
        <v>7</v>
      </c>
      <c r="U101" s="49">
        <f t="shared" si="91"/>
        <v>1.6786570743405275E-2</v>
      </c>
      <c r="V101" s="50">
        <f>SUM(V67,V70,V73,V76,V78,V80,V83,V86,V88)</f>
        <v>5</v>
      </c>
      <c r="W101" s="49">
        <f t="shared" si="92"/>
        <v>1.1990407673860911E-2</v>
      </c>
      <c r="X101" s="50">
        <f>SUM(X67,X70,X73,X76,X78,X80,X83,X86,X88)</f>
        <v>36</v>
      </c>
      <c r="Y101" s="49">
        <f t="shared" si="93"/>
        <v>8.6330935251798566E-2</v>
      </c>
    </row>
    <row r="102" spans="1:60" ht="42.75" customHeight="1" x14ac:dyDescent="0.25">
      <c r="A102" s="98"/>
      <c r="B102" s="99"/>
      <c r="C102" s="109"/>
      <c r="D102" s="28" t="s">
        <v>68</v>
      </c>
      <c r="E102" s="50">
        <f>SUM(E68,E71,E74,E77,E84,E87,E89,E90)</f>
        <v>120</v>
      </c>
      <c r="F102" s="50">
        <f>SUM(F68,F71,F74,F77,F84,F87,F89,F90)</f>
        <v>118</v>
      </c>
      <c r="G102" s="49">
        <f t="shared" si="80"/>
        <v>0.98333333333333328</v>
      </c>
      <c r="H102" s="50">
        <f>SUM(H68,H71,H74,H77,H84,H87,H89,H90)</f>
        <v>104</v>
      </c>
      <c r="I102" s="49">
        <f t="shared" si="83"/>
        <v>0.88135593220338981</v>
      </c>
      <c r="J102" s="50">
        <f>SUM(J68,J71,J74,J77,J84,J87,J89,J90)</f>
        <v>14</v>
      </c>
      <c r="K102" s="49">
        <f t="shared" si="82"/>
        <v>0.11864406779661017</v>
      </c>
      <c r="L102" s="50">
        <f>SUM(L68,L71,L74,L77,L84,L87,L89,L90)</f>
        <v>19</v>
      </c>
      <c r="M102" s="47">
        <f t="shared" si="90"/>
        <v>0.15833333333333333</v>
      </c>
      <c r="N102" s="50"/>
      <c r="O102" s="49"/>
      <c r="P102" s="50"/>
      <c r="Q102" s="49"/>
      <c r="R102" s="50">
        <f>SUM(R68,R71,R74,R77,R84,R87,R89,R90)</f>
        <v>19</v>
      </c>
      <c r="S102" s="49">
        <f>R102/E102</f>
        <v>0.15833333333333333</v>
      </c>
      <c r="T102" s="50">
        <f>SUM(T68,T71,T74,T77,T84,T87,T89,T90)</f>
        <v>4</v>
      </c>
      <c r="U102" s="49">
        <f t="shared" si="91"/>
        <v>3.3333333333333333E-2</v>
      </c>
      <c r="V102" s="50">
        <f>SUM(V68,V71,V74,V77,V84,V87,V89,V90)</f>
        <v>1</v>
      </c>
      <c r="W102" s="49">
        <f t="shared" si="92"/>
        <v>8.3333333333333332E-3</v>
      </c>
      <c r="X102" s="50">
        <f>SUM(X68,X71,X74,X77,X84,X87,X89,X90)</f>
        <v>13</v>
      </c>
      <c r="Y102" s="49">
        <f t="shared" si="93"/>
        <v>0.10833333333333334</v>
      </c>
    </row>
    <row r="103" spans="1:60" ht="33.75" customHeight="1" x14ac:dyDescent="0.25">
      <c r="A103" s="98"/>
      <c r="B103" s="99"/>
      <c r="C103" s="109"/>
      <c r="D103" s="28" t="s">
        <v>69</v>
      </c>
      <c r="E103" s="50">
        <f>SUM(E91)</f>
        <v>65</v>
      </c>
      <c r="F103" s="50">
        <f>SUM(F91)</f>
        <v>64</v>
      </c>
      <c r="G103" s="49">
        <f t="shared" si="80"/>
        <v>0.98461538461538467</v>
      </c>
      <c r="H103" s="50">
        <f>SUM(H91)</f>
        <v>55</v>
      </c>
      <c r="I103" s="49">
        <f t="shared" si="83"/>
        <v>0.859375</v>
      </c>
      <c r="J103" s="50">
        <f>SUM(J91)</f>
        <v>9</v>
      </c>
      <c r="K103" s="49">
        <f t="shared" si="82"/>
        <v>0.140625</v>
      </c>
      <c r="L103" s="50">
        <f>SUM(L91)</f>
        <v>6</v>
      </c>
      <c r="M103" s="47">
        <f t="shared" si="90"/>
        <v>9.2307692307692313E-2</v>
      </c>
      <c r="N103" s="50"/>
      <c r="O103" s="49"/>
      <c r="P103" s="50">
        <f>SUM(P91)</f>
        <v>4</v>
      </c>
      <c r="Q103" s="49">
        <f>P103/E103</f>
        <v>6.1538461538461542E-2</v>
      </c>
      <c r="R103" s="50">
        <f>SUM(R91)</f>
        <v>2</v>
      </c>
      <c r="S103" s="49">
        <f>R103/E103</f>
        <v>3.0769230769230771E-2</v>
      </c>
      <c r="T103" s="50">
        <f>SUM(T91)</f>
        <v>0</v>
      </c>
      <c r="U103" s="49">
        <f t="shared" si="91"/>
        <v>0</v>
      </c>
      <c r="V103" s="50">
        <f>SUM(V91)</f>
        <v>1</v>
      </c>
      <c r="W103" s="49">
        <f t="shared" si="92"/>
        <v>1.5384615384615385E-2</v>
      </c>
      <c r="X103" s="50">
        <f>SUM(X91)</f>
        <v>5</v>
      </c>
      <c r="Y103" s="49">
        <f t="shared" si="93"/>
        <v>7.6923076923076927E-2</v>
      </c>
    </row>
    <row r="104" spans="1:60" s="43" customFormat="1" ht="39" customHeight="1" thickBot="1" x14ac:dyDescent="0.3">
      <c r="A104" s="98"/>
      <c r="B104" s="99"/>
      <c r="C104" s="109"/>
      <c r="D104" s="28" t="s">
        <v>44</v>
      </c>
      <c r="E104" s="50">
        <f>SUM(E81,E92:E99)</f>
        <v>339</v>
      </c>
      <c r="F104" s="50">
        <f>SUM(F81,F92:F99)</f>
        <v>248</v>
      </c>
      <c r="G104" s="49">
        <f t="shared" si="80"/>
        <v>0.73156342182890854</v>
      </c>
      <c r="H104" s="50">
        <f>SUM(H81,H92:H99)</f>
        <v>142</v>
      </c>
      <c r="I104" s="49">
        <f t="shared" si="83"/>
        <v>0.57258064516129037</v>
      </c>
      <c r="J104" s="50">
        <f>SUM(J81,J92:J99)</f>
        <v>106</v>
      </c>
      <c r="K104" s="49">
        <f t="shared" si="82"/>
        <v>0.42741935483870969</v>
      </c>
      <c r="L104" s="50">
        <f>SUM(L81,L92:L99)</f>
        <v>127</v>
      </c>
      <c r="M104" s="47">
        <f t="shared" si="90"/>
        <v>0.37463126843657818</v>
      </c>
      <c r="N104" s="50">
        <f>SUM(N81,N92:N99)</f>
        <v>127</v>
      </c>
      <c r="O104" s="49">
        <f>N104/E104</f>
        <v>0.37463126843657818</v>
      </c>
      <c r="P104" s="50"/>
      <c r="Q104" s="49"/>
      <c r="R104" s="50"/>
      <c r="S104" s="49"/>
      <c r="T104" s="50">
        <f>SUM(T81,T92:T99)</f>
        <v>4</v>
      </c>
      <c r="U104" s="49">
        <f t="shared" si="91"/>
        <v>1.1799410029498525E-2</v>
      </c>
      <c r="V104" s="50">
        <f>SUM(V81,V92:V99)</f>
        <v>22</v>
      </c>
      <c r="W104" s="49">
        <f t="shared" si="92"/>
        <v>6.4896755162241887E-2</v>
      </c>
      <c r="X104" s="50">
        <f>SUM(X81,X92:X99)</f>
        <v>17</v>
      </c>
      <c r="Y104" s="49">
        <f t="shared" si="93"/>
        <v>5.0147492625368731E-2</v>
      </c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 ht="26.25" customHeight="1" x14ac:dyDescent="0.25">
      <c r="A105" s="98" t="s">
        <v>56</v>
      </c>
      <c r="B105" s="99" t="s">
        <v>154</v>
      </c>
      <c r="C105" s="125" t="s">
        <v>31</v>
      </c>
      <c r="D105" s="20" t="s">
        <v>70</v>
      </c>
      <c r="E105" s="25">
        <f t="shared" ref="E105:H105" si="97">E106+E107</f>
        <v>74</v>
      </c>
      <c r="F105" s="25">
        <f t="shared" si="97"/>
        <v>61</v>
      </c>
      <c r="G105" s="26">
        <f t="shared" si="80"/>
        <v>0.82432432432432434</v>
      </c>
      <c r="H105" s="25">
        <f t="shared" si="97"/>
        <v>54</v>
      </c>
      <c r="I105" s="26">
        <f t="shared" si="83"/>
        <v>0.88524590163934425</v>
      </c>
      <c r="J105" s="25">
        <f>J106+J107</f>
        <v>7</v>
      </c>
      <c r="K105" s="26">
        <f t="shared" si="82"/>
        <v>0.11475409836065574</v>
      </c>
      <c r="L105" s="25">
        <f>P105+R105</f>
        <v>42</v>
      </c>
      <c r="M105" s="26">
        <f t="shared" si="90"/>
        <v>0.56756756756756754</v>
      </c>
      <c r="N105" s="25"/>
      <c r="O105" s="25"/>
      <c r="P105" s="25">
        <f t="shared" ref="P105:X105" si="98">P106+P107</f>
        <v>34</v>
      </c>
      <c r="Q105" s="26">
        <f>P105/E106</f>
        <v>0.77272727272727271</v>
      </c>
      <c r="R105" s="25">
        <f t="shared" si="98"/>
        <v>8</v>
      </c>
      <c r="S105" s="26">
        <f>R105/E107</f>
        <v>0.26666666666666666</v>
      </c>
      <c r="T105" s="25">
        <f t="shared" si="98"/>
        <v>0</v>
      </c>
      <c r="U105" s="26">
        <f t="shared" si="91"/>
        <v>0</v>
      </c>
      <c r="V105" s="25">
        <f t="shared" si="98"/>
        <v>0</v>
      </c>
      <c r="W105" s="26">
        <f t="shared" si="92"/>
        <v>0</v>
      </c>
      <c r="X105" s="25">
        <f t="shared" si="98"/>
        <v>5</v>
      </c>
      <c r="Y105" s="26">
        <f t="shared" si="93"/>
        <v>6.7567567567567571E-2</v>
      </c>
    </row>
    <row r="106" spans="1:60" ht="27.75" customHeight="1" x14ac:dyDescent="0.25">
      <c r="A106" s="98"/>
      <c r="B106" s="99"/>
      <c r="C106" s="125"/>
      <c r="D106" s="3" t="s">
        <v>67</v>
      </c>
      <c r="E106" s="8">
        <v>44</v>
      </c>
      <c r="F106" s="8">
        <v>32</v>
      </c>
      <c r="G106" s="9">
        <f t="shared" si="80"/>
        <v>0.72727272727272729</v>
      </c>
      <c r="H106" s="8">
        <v>26</v>
      </c>
      <c r="I106" s="9">
        <f t="shared" si="83"/>
        <v>0.8125</v>
      </c>
      <c r="J106" s="8">
        <f>F106-H106</f>
        <v>6</v>
      </c>
      <c r="K106" s="9">
        <f t="shared" si="82"/>
        <v>0.1875</v>
      </c>
      <c r="L106" s="8">
        <v>34</v>
      </c>
      <c r="M106" s="9">
        <f t="shared" si="90"/>
        <v>0.77272727272727271</v>
      </c>
      <c r="N106" s="8"/>
      <c r="O106" s="8"/>
      <c r="P106" s="8">
        <v>34</v>
      </c>
      <c r="Q106" s="9">
        <f>P106/E106</f>
        <v>0.77272727272727271</v>
      </c>
      <c r="R106" s="8"/>
      <c r="S106" s="9"/>
      <c r="T106" s="8">
        <v>0</v>
      </c>
      <c r="U106" s="9">
        <f t="shared" si="91"/>
        <v>0</v>
      </c>
      <c r="V106" s="8">
        <v>0</v>
      </c>
      <c r="W106" s="9">
        <f t="shared" si="92"/>
        <v>0</v>
      </c>
      <c r="X106" s="8">
        <v>3</v>
      </c>
      <c r="Y106" s="9">
        <f t="shared" si="93"/>
        <v>6.8181818181818177E-2</v>
      </c>
    </row>
    <row r="107" spans="1:60" ht="27" customHeight="1" x14ac:dyDescent="0.25">
      <c r="A107" s="98"/>
      <c r="B107" s="99"/>
      <c r="C107" s="125"/>
      <c r="D107" s="3" t="s">
        <v>68</v>
      </c>
      <c r="E107" s="8">
        <v>30</v>
      </c>
      <c r="F107" s="8">
        <v>29</v>
      </c>
      <c r="G107" s="9">
        <f t="shared" si="80"/>
        <v>0.96666666666666667</v>
      </c>
      <c r="H107" s="8">
        <v>28</v>
      </c>
      <c r="I107" s="9">
        <f t="shared" si="83"/>
        <v>0.96551724137931039</v>
      </c>
      <c r="J107" s="8">
        <f>F107-H107</f>
        <v>1</v>
      </c>
      <c r="K107" s="9">
        <f t="shared" si="82"/>
        <v>3.4482758620689655E-2</v>
      </c>
      <c r="L107" s="8">
        <v>8</v>
      </c>
      <c r="M107" s="9">
        <f t="shared" si="90"/>
        <v>0.26666666666666666</v>
      </c>
      <c r="N107" s="8"/>
      <c r="O107" s="8"/>
      <c r="P107" s="8"/>
      <c r="Q107" s="9"/>
      <c r="R107" s="8">
        <v>8</v>
      </c>
      <c r="S107" s="9">
        <f>R107/E107</f>
        <v>0.26666666666666666</v>
      </c>
      <c r="T107" s="8">
        <v>0</v>
      </c>
      <c r="U107" s="9">
        <f t="shared" si="91"/>
        <v>0</v>
      </c>
      <c r="V107" s="8">
        <v>0</v>
      </c>
      <c r="W107" s="9">
        <f t="shared" si="92"/>
        <v>0</v>
      </c>
      <c r="X107" s="8">
        <v>2</v>
      </c>
      <c r="Y107" s="9">
        <f t="shared" si="93"/>
        <v>6.6666666666666666E-2</v>
      </c>
    </row>
    <row r="108" spans="1:60" ht="36" customHeight="1" x14ac:dyDescent="0.25">
      <c r="A108" s="98"/>
      <c r="B108" s="99"/>
      <c r="C108" s="125" t="s">
        <v>12</v>
      </c>
      <c r="D108" s="20" t="s">
        <v>70</v>
      </c>
      <c r="E108" s="25">
        <f t="shared" ref="E108:H108" si="99">E109+E110</f>
        <v>25</v>
      </c>
      <c r="F108" s="25">
        <f t="shared" si="99"/>
        <v>24</v>
      </c>
      <c r="G108" s="26">
        <f t="shared" si="80"/>
        <v>0.96</v>
      </c>
      <c r="H108" s="25">
        <f t="shared" si="99"/>
        <v>21</v>
      </c>
      <c r="I108" s="26">
        <f t="shared" si="83"/>
        <v>0.875</v>
      </c>
      <c r="J108" s="25">
        <f>J109+J110</f>
        <v>3</v>
      </c>
      <c r="K108" s="26">
        <f t="shared" si="82"/>
        <v>0.125</v>
      </c>
      <c r="L108" s="25">
        <f>P108+R108</f>
        <v>12</v>
      </c>
      <c r="M108" s="26">
        <f t="shared" si="90"/>
        <v>0.48</v>
      </c>
      <c r="N108" s="25"/>
      <c r="O108" s="25"/>
      <c r="P108" s="25">
        <f t="shared" ref="P108" si="100">P109+P110</f>
        <v>12</v>
      </c>
      <c r="Q108" s="26">
        <f>P108/E109</f>
        <v>0.8571428571428571</v>
      </c>
      <c r="R108" s="25"/>
      <c r="S108" s="26"/>
      <c r="T108" s="25">
        <f t="shared" ref="T108:X108" si="101">T109+T110</f>
        <v>0</v>
      </c>
      <c r="U108" s="26">
        <f t="shared" si="91"/>
        <v>0</v>
      </c>
      <c r="V108" s="25">
        <f t="shared" si="101"/>
        <v>0</v>
      </c>
      <c r="W108" s="26">
        <f t="shared" si="92"/>
        <v>0</v>
      </c>
      <c r="X108" s="25">
        <f t="shared" si="101"/>
        <v>0</v>
      </c>
      <c r="Y108" s="26">
        <f t="shared" si="93"/>
        <v>0</v>
      </c>
    </row>
    <row r="109" spans="1:60" ht="45" customHeight="1" x14ac:dyDescent="0.25">
      <c r="A109" s="98"/>
      <c r="B109" s="99"/>
      <c r="C109" s="125"/>
      <c r="D109" s="3" t="s">
        <v>67</v>
      </c>
      <c r="E109" s="8">
        <v>14</v>
      </c>
      <c r="F109" s="8">
        <v>13</v>
      </c>
      <c r="G109" s="9">
        <f t="shared" si="80"/>
        <v>0.9285714285714286</v>
      </c>
      <c r="H109" s="8">
        <v>11</v>
      </c>
      <c r="I109" s="9">
        <f t="shared" si="83"/>
        <v>0.84615384615384615</v>
      </c>
      <c r="J109" s="8">
        <f>F109-H109</f>
        <v>2</v>
      </c>
      <c r="K109" s="9">
        <f t="shared" si="82"/>
        <v>0.15384615384615385</v>
      </c>
      <c r="L109" s="8">
        <v>12</v>
      </c>
      <c r="M109" s="26">
        <f t="shared" si="90"/>
        <v>0.8571428571428571</v>
      </c>
      <c r="N109" s="8"/>
      <c r="O109" s="8"/>
      <c r="P109" s="8">
        <v>12</v>
      </c>
      <c r="Q109" s="9">
        <f>P109/E109</f>
        <v>0.8571428571428571</v>
      </c>
      <c r="R109" s="8"/>
      <c r="S109" s="9"/>
      <c r="T109" s="8">
        <v>0</v>
      </c>
      <c r="U109" s="9">
        <f t="shared" si="91"/>
        <v>0</v>
      </c>
      <c r="V109" s="8">
        <v>0</v>
      </c>
      <c r="W109" s="9">
        <f t="shared" si="92"/>
        <v>0</v>
      </c>
      <c r="X109" s="8">
        <v>0</v>
      </c>
      <c r="Y109" s="9">
        <f t="shared" si="93"/>
        <v>0</v>
      </c>
    </row>
    <row r="110" spans="1:60" ht="57" customHeight="1" x14ac:dyDescent="0.25">
      <c r="A110" s="98"/>
      <c r="B110" s="99"/>
      <c r="C110" s="125"/>
      <c r="D110" s="3" t="s">
        <v>68</v>
      </c>
      <c r="E110" s="8">
        <v>11</v>
      </c>
      <c r="F110" s="8">
        <v>11</v>
      </c>
      <c r="G110" s="9">
        <f t="shared" si="80"/>
        <v>1</v>
      </c>
      <c r="H110" s="8">
        <v>10</v>
      </c>
      <c r="I110" s="9">
        <f t="shared" si="83"/>
        <v>0.90909090909090906</v>
      </c>
      <c r="J110" s="8">
        <f>F110-H110</f>
        <v>1</v>
      </c>
      <c r="K110" s="9">
        <f t="shared" si="82"/>
        <v>9.0909090909090912E-2</v>
      </c>
      <c r="L110" s="8">
        <v>0</v>
      </c>
      <c r="M110" s="26">
        <f t="shared" si="90"/>
        <v>0</v>
      </c>
      <c r="N110" s="8"/>
      <c r="O110" s="8"/>
      <c r="P110" s="8"/>
      <c r="Q110" s="9"/>
      <c r="R110" s="8"/>
      <c r="S110" s="9"/>
      <c r="T110" s="8">
        <v>0</v>
      </c>
      <c r="U110" s="9">
        <f t="shared" si="91"/>
        <v>0</v>
      </c>
      <c r="V110" s="8">
        <v>0</v>
      </c>
      <c r="W110" s="9">
        <f t="shared" si="92"/>
        <v>0</v>
      </c>
      <c r="X110" s="8">
        <v>0</v>
      </c>
      <c r="Y110" s="9">
        <f t="shared" si="93"/>
        <v>0</v>
      </c>
    </row>
    <row r="111" spans="1:60" ht="47.25" x14ac:dyDescent="0.25">
      <c r="A111" s="98"/>
      <c r="B111" s="99"/>
      <c r="C111" s="69" t="s">
        <v>32</v>
      </c>
      <c r="D111" s="20" t="s">
        <v>89</v>
      </c>
      <c r="E111" s="25">
        <v>32</v>
      </c>
      <c r="F111" s="25">
        <v>32</v>
      </c>
      <c r="G111" s="26">
        <f t="shared" si="80"/>
        <v>1</v>
      </c>
      <c r="H111" s="25">
        <v>32</v>
      </c>
      <c r="I111" s="26">
        <f t="shared" si="83"/>
        <v>1</v>
      </c>
      <c r="J111" s="25">
        <f>F111-H111</f>
        <v>0</v>
      </c>
      <c r="K111" s="26">
        <f t="shared" si="82"/>
        <v>0</v>
      </c>
      <c r="L111" s="25">
        <f t="shared" ref="L111" si="102">P111+R111</f>
        <v>0</v>
      </c>
      <c r="M111" s="26">
        <f t="shared" si="90"/>
        <v>0</v>
      </c>
      <c r="N111" s="25"/>
      <c r="O111" s="25"/>
      <c r="P111" s="25"/>
      <c r="Q111" s="26"/>
      <c r="R111" s="25"/>
      <c r="S111" s="26"/>
      <c r="T111" s="25">
        <v>0</v>
      </c>
      <c r="U111" s="26">
        <f t="shared" si="91"/>
        <v>0</v>
      </c>
      <c r="V111" s="25">
        <v>0</v>
      </c>
      <c r="W111" s="26">
        <f t="shared" si="92"/>
        <v>0</v>
      </c>
      <c r="X111" s="25">
        <v>0</v>
      </c>
      <c r="Y111" s="26">
        <f t="shared" si="93"/>
        <v>0</v>
      </c>
    </row>
    <row r="112" spans="1:60" ht="63" x14ac:dyDescent="0.25">
      <c r="A112" s="98"/>
      <c r="B112" s="99"/>
      <c r="C112" s="7" t="s">
        <v>98</v>
      </c>
      <c r="D112" s="3" t="s">
        <v>89</v>
      </c>
      <c r="E112" s="8">
        <v>60</v>
      </c>
      <c r="F112" s="8">
        <v>60</v>
      </c>
      <c r="G112" s="9">
        <f t="shared" si="80"/>
        <v>1</v>
      </c>
      <c r="H112" s="8">
        <v>56</v>
      </c>
      <c r="I112" s="9">
        <f t="shared" si="83"/>
        <v>0.93333333333333335</v>
      </c>
      <c r="J112" s="25">
        <f>F112-H112</f>
        <v>4</v>
      </c>
      <c r="K112" s="9">
        <f t="shared" si="82"/>
        <v>6.6666666666666666E-2</v>
      </c>
      <c r="L112" s="8">
        <v>0</v>
      </c>
      <c r="M112" s="9">
        <f t="shared" si="90"/>
        <v>0</v>
      </c>
      <c r="N112" s="8"/>
      <c r="O112" s="8"/>
      <c r="P112" s="8"/>
      <c r="Q112" s="9"/>
      <c r="R112" s="8"/>
      <c r="S112" s="9"/>
      <c r="T112" s="8">
        <v>0</v>
      </c>
      <c r="U112" s="9">
        <f t="shared" si="91"/>
        <v>0</v>
      </c>
      <c r="V112" s="8">
        <v>0</v>
      </c>
      <c r="W112" s="9">
        <f t="shared" si="92"/>
        <v>0</v>
      </c>
      <c r="X112" s="8">
        <v>7</v>
      </c>
      <c r="Y112" s="9">
        <f t="shared" si="93"/>
        <v>0.11666666666666667</v>
      </c>
    </row>
    <row r="113" spans="1:60" ht="28.5" x14ac:dyDescent="0.25">
      <c r="A113" s="98"/>
      <c r="B113" s="99"/>
      <c r="C113" s="106" t="s">
        <v>104</v>
      </c>
      <c r="D113" s="20" t="s">
        <v>120</v>
      </c>
      <c r="E113" s="25">
        <f>E114+E115+E116</f>
        <v>191</v>
      </c>
      <c r="F113" s="25">
        <f>F114+F115+F116</f>
        <v>177</v>
      </c>
      <c r="G113" s="26">
        <f t="shared" si="80"/>
        <v>0.92670157068062831</v>
      </c>
      <c r="H113" s="25">
        <f>H114+H115+H116</f>
        <v>163</v>
      </c>
      <c r="I113" s="26">
        <f t="shared" si="83"/>
        <v>0.92090395480225984</v>
      </c>
      <c r="J113" s="25">
        <f>J114+J115+J116</f>
        <v>14</v>
      </c>
      <c r="K113" s="26">
        <f t="shared" si="82"/>
        <v>7.909604519774012E-2</v>
      </c>
      <c r="L113" s="25">
        <f>P113+R113</f>
        <v>54</v>
      </c>
      <c r="M113" s="26">
        <f t="shared" si="90"/>
        <v>0.28272251308900526</v>
      </c>
      <c r="N113" s="25"/>
      <c r="O113" s="25"/>
      <c r="P113" s="25">
        <f>SUM(P114:P116)</f>
        <v>46</v>
      </c>
      <c r="Q113" s="26">
        <f>P113/E114</f>
        <v>0.7931034482758621</v>
      </c>
      <c r="R113" s="25">
        <f>R115+R116</f>
        <v>8</v>
      </c>
      <c r="S113" s="26">
        <f>R113/E115</f>
        <v>0.1951219512195122</v>
      </c>
      <c r="T113" s="25">
        <f>T114+T115+T116</f>
        <v>0</v>
      </c>
      <c r="U113" s="26">
        <f t="shared" si="91"/>
        <v>0</v>
      </c>
      <c r="V113" s="25">
        <f>V114+V115+V116</f>
        <v>0</v>
      </c>
      <c r="W113" s="26">
        <f t="shared" si="92"/>
        <v>0</v>
      </c>
      <c r="X113" s="25">
        <f>X114+X115+X116</f>
        <v>12</v>
      </c>
      <c r="Y113" s="26">
        <f t="shared" si="93"/>
        <v>6.2827225130890049E-2</v>
      </c>
    </row>
    <row r="114" spans="1:60" x14ac:dyDescent="0.25">
      <c r="A114" s="98"/>
      <c r="B114" s="99"/>
      <c r="C114" s="106"/>
      <c r="D114" s="3" t="s">
        <v>67</v>
      </c>
      <c r="E114" s="8">
        <f t="shared" ref="E114:J114" si="103">SUM(E106,E109)</f>
        <v>58</v>
      </c>
      <c r="F114" s="8">
        <f t="shared" si="103"/>
        <v>45</v>
      </c>
      <c r="G114" s="9">
        <f t="shared" si="80"/>
        <v>0.77586206896551724</v>
      </c>
      <c r="H114" s="8">
        <f t="shared" si="103"/>
        <v>37</v>
      </c>
      <c r="I114" s="9">
        <f t="shared" si="83"/>
        <v>0.82222222222222219</v>
      </c>
      <c r="J114" s="8">
        <f t="shared" si="103"/>
        <v>8</v>
      </c>
      <c r="K114" s="9">
        <f t="shared" si="82"/>
        <v>0.17777777777777778</v>
      </c>
      <c r="L114" s="8">
        <f>SUM(L106,L109)</f>
        <v>46</v>
      </c>
      <c r="M114" s="9">
        <f t="shared" si="90"/>
        <v>0.7931034482758621</v>
      </c>
      <c r="N114" s="8"/>
      <c r="O114" s="8"/>
      <c r="P114" s="8">
        <f t="shared" ref="P114" si="104">SUM(P106,P109)</f>
        <v>46</v>
      </c>
      <c r="Q114" s="9">
        <f>P114/E114</f>
        <v>0.7931034482758621</v>
      </c>
      <c r="R114" s="8"/>
      <c r="S114" s="9"/>
      <c r="T114" s="8">
        <f t="shared" ref="T114" si="105">SUM(T106,T109)</f>
        <v>0</v>
      </c>
      <c r="U114" s="9">
        <f t="shared" si="91"/>
        <v>0</v>
      </c>
      <c r="V114" s="8">
        <f t="shared" ref="V114" si="106">SUM(V106,V109)</f>
        <v>0</v>
      </c>
      <c r="W114" s="9">
        <f t="shared" si="92"/>
        <v>0</v>
      </c>
      <c r="X114" s="8">
        <f t="shared" ref="X114" si="107">SUM(X106,X109)</f>
        <v>3</v>
      </c>
      <c r="Y114" s="9">
        <f t="shared" si="93"/>
        <v>5.1724137931034482E-2</v>
      </c>
    </row>
    <row r="115" spans="1:60" x14ac:dyDescent="0.25">
      <c r="A115" s="98"/>
      <c r="B115" s="99"/>
      <c r="C115" s="106"/>
      <c r="D115" s="3" t="s">
        <v>68</v>
      </c>
      <c r="E115" s="8">
        <f t="shared" ref="E115:H115" si="108">SUM(E107,E110)</f>
        <v>41</v>
      </c>
      <c r="F115" s="8">
        <f t="shared" si="108"/>
        <v>40</v>
      </c>
      <c r="G115" s="9">
        <f t="shared" si="80"/>
        <v>0.97560975609756095</v>
      </c>
      <c r="H115" s="8">
        <f t="shared" si="108"/>
        <v>38</v>
      </c>
      <c r="I115" s="9">
        <f t="shared" si="83"/>
        <v>0.95</v>
      </c>
      <c r="J115" s="8">
        <f>SUM(J107,J110)</f>
        <v>2</v>
      </c>
      <c r="K115" s="9">
        <f t="shared" si="82"/>
        <v>0.05</v>
      </c>
      <c r="L115" s="8">
        <f t="shared" ref="L115" si="109">SUM(L107,L110)</f>
        <v>8</v>
      </c>
      <c r="M115" s="9">
        <f t="shared" ref="M115:M130" si="110">L115/E115</f>
        <v>0.1951219512195122</v>
      </c>
      <c r="N115" s="8"/>
      <c r="O115" s="8"/>
      <c r="P115" s="8"/>
      <c r="Q115" s="9"/>
      <c r="R115" s="8">
        <f t="shared" ref="R115" si="111">SUM(R107,R110)</f>
        <v>8</v>
      </c>
      <c r="S115" s="9">
        <f>R115/E115</f>
        <v>0.1951219512195122</v>
      </c>
      <c r="T115" s="8">
        <f t="shared" ref="T115" si="112">SUM(T107,T110)</f>
        <v>0</v>
      </c>
      <c r="U115" s="9">
        <f t="shared" ref="U115:U130" si="113">T115/E115</f>
        <v>0</v>
      </c>
      <c r="V115" s="8">
        <f t="shared" ref="V115" si="114">SUM(V107,V110)</f>
        <v>0</v>
      </c>
      <c r="W115" s="9">
        <f t="shared" ref="W115:W130" si="115">V115/E115</f>
        <v>0</v>
      </c>
      <c r="X115" s="8">
        <f t="shared" ref="X115" si="116">SUM(X107,X110)</f>
        <v>2</v>
      </c>
      <c r="Y115" s="9">
        <f t="shared" ref="Y115:Y130" si="117">X115/E115</f>
        <v>4.878048780487805E-2</v>
      </c>
    </row>
    <row r="116" spans="1:60" s="43" customFormat="1" ht="16.5" thickBot="1" x14ac:dyDescent="0.3">
      <c r="A116" s="98"/>
      <c r="B116" s="99"/>
      <c r="C116" s="106"/>
      <c r="D116" s="3" t="s">
        <v>69</v>
      </c>
      <c r="E116" s="8">
        <f>SUM(E111,E112)</f>
        <v>92</v>
      </c>
      <c r="F116" s="8">
        <f t="shared" ref="F116:J116" si="118">SUM(F111,F112)</f>
        <v>92</v>
      </c>
      <c r="G116" s="9">
        <f t="shared" si="80"/>
        <v>1</v>
      </c>
      <c r="H116" s="8">
        <f t="shared" si="118"/>
        <v>88</v>
      </c>
      <c r="I116" s="9">
        <f t="shared" si="83"/>
        <v>0.95652173913043481</v>
      </c>
      <c r="J116" s="8">
        <f t="shared" si="118"/>
        <v>4</v>
      </c>
      <c r="K116" s="9">
        <f t="shared" si="82"/>
        <v>4.3478260869565216E-2</v>
      </c>
      <c r="L116" s="8">
        <f t="shared" ref="L116" si="119">SUM(L111,L112)</f>
        <v>0</v>
      </c>
      <c r="M116" s="9">
        <f t="shared" si="110"/>
        <v>0</v>
      </c>
      <c r="N116" s="8"/>
      <c r="O116" s="8"/>
      <c r="P116" s="8"/>
      <c r="Q116" s="9"/>
      <c r="R116" s="8"/>
      <c r="S116" s="9"/>
      <c r="T116" s="8">
        <f t="shared" ref="T116" si="120">SUM(T111,T112)</f>
        <v>0</v>
      </c>
      <c r="U116" s="9">
        <f t="shared" si="113"/>
        <v>0</v>
      </c>
      <c r="V116" s="8">
        <f t="shared" ref="V116" si="121">SUM(V111,V112)</f>
        <v>0</v>
      </c>
      <c r="W116" s="9">
        <f t="shared" si="115"/>
        <v>0</v>
      </c>
      <c r="X116" s="8">
        <f t="shared" ref="X116" si="122">SUM(X111,X112)</f>
        <v>7</v>
      </c>
      <c r="Y116" s="9">
        <f t="shared" si="117"/>
        <v>7.6086956521739135E-2</v>
      </c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 ht="47.25" x14ac:dyDescent="0.25">
      <c r="A117" s="98" t="s">
        <v>57</v>
      </c>
      <c r="B117" s="99" t="s">
        <v>155</v>
      </c>
      <c r="C117" s="74" t="s">
        <v>99</v>
      </c>
      <c r="D117" s="28" t="s">
        <v>87</v>
      </c>
      <c r="E117" s="29">
        <v>5</v>
      </c>
      <c r="F117" s="29">
        <v>5</v>
      </c>
      <c r="G117" s="30">
        <f>F117/E117</f>
        <v>1</v>
      </c>
      <c r="H117" s="29">
        <v>4</v>
      </c>
      <c r="I117" s="30">
        <f t="shared" si="83"/>
        <v>0.8</v>
      </c>
      <c r="J117" s="29">
        <f>F117-H117</f>
        <v>1</v>
      </c>
      <c r="K117" s="30">
        <f t="shared" si="82"/>
        <v>0.2</v>
      </c>
      <c r="L117" s="29">
        <v>4</v>
      </c>
      <c r="M117" s="30">
        <f t="shared" si="110"/>
        <v>0.8</v>
      </c>
      <c r="N117" s="29"/>
      <c r="O117" s="29"/>
      <c r="P117" s="29">
        <v>4</v>
      </c>
      <c r="Q117" s="30">
        <f>P117/E117</f>
        <v>0.8</v>
      </c>
      <c r="R117" s="29"/>
      <c r="S117" s="29"/>
      <c r="T117" s="29">
        <v>0</v>
      </c>
      <c r="U117" s="30">
        <f t="shared" si="113"/>
        <v>0</v>
      </c>
      <c r="V117" s="29">
        <v>0</v>
      </c>
      <c r="W117" s="30">
        <f t="shared" si="115"/>
        <v>0</v>
      </c>
      <c r="X117" s="29">
        <v>0</v>
      </c>
      <c r="Y117" s="30">
        <f t="shared" si="117"/>
        <v>0</v>
      </c>
    </row>
    <row r="118" spans="1:60" ht="29.25" customHeight="1" x14ac:dyDescent="0.25">
      <c r="A118" s="98"/>
      <c r="B118" s="99"/>
      <c r="C118" s="110" t="s">
        <v>76</v>
      </c>
      <c r="D118" s="32" t="s">
        <v>70</v>
      </c>
      <c r="E118" s="33">
        <f>E119+E120</f>
        <v>21</v>
      </c>
      <c r="F118" s="33">
        <f t="shared" ref="F118:X118" si="123">SUM(F119,F120)</f>
        <v>20</v>
      </c>
      <c r="G118" s="34">
        <f t="shared" si="80"/>
        <v>0.95238095238095233</v>
      </c>
      <c r="H118" s="33">
        <f t="shared" si="123"/>
        <v>18</v>
      </c>
      <c r="I118" s="34">
        <f t="shared" si="83"/>
        <v>0.9</v>
      </c>
      <c r="J118" s="33">
        <f t="shared" si="123"/>
        <v>2</v>
      </c>
      <c r="K118" s="34">
        <f t="shared" si="82"/>
        <v>0.1</v>
      </c>
      <c r="L118" s="33">
        <f>L119+L120</f>
        <v>9</v>
      </c>
      <c r="M118" s="34">
        <f t="shared" si="110"/>
        <v>0.42857142857142855</v>
      </c>
      <c r="N118" s="33"/>
      <c r="O118" s="33"/>
      <c r="P118" s="33">
        <f>P119</f>
        <v>6</v>
      </c>
      <c r="Q118" s="34">
        <f>P118/E119</f>
        <v>0.8571428571428571</v>
      </c>
      <c r="R118" s="33">
        <f>R120</f>
        <v>3</v>
      </c>
      <c r="S118" s="34">
        <f>R118/E120</f>
        <v>0.21428571428571427</v>
      </c>
      <c r="T118" s="33">
        <f>SUM(T119,T120)</f>
        <v>0</v>
      </c>
      <c r="U118" s="34">
        <f t="shared" si="113"/>
        <v>0</v>
      </c>
      <c r="V118" s="33">
        <f t="shared" si="123"/>
        <v>0</v>
      </c>
      <c r="W118" s="34">
        <f t="shared" si="115"/>
        <v>0</v>
      </c>
      <c r="X118" s="33">
        <f t="shared" si="123"/>
        <v>2</v>
      </c>
      <c r="Y118" s="34">
        <f t="shared" si="117"/>
        <v>9.5238095238095233E-2</v>
      </c>
    </row>
    <row r="119" spans="1:60" ht="26.25" customHeight="1" x14ac:dyDescent="0.25">
      <c r="A119" s="98"/>
      <c r="B119" s="99"/>
      <c r="C119" s="110"/>
      <c r="D119" s="28" t="s">
        <v>67</v>
      </c>
      <c r="E119" s="29">
        <v>7</v>
      </c>
      <c r="F119" s="29">
        <v>6</v>
      </c>
      <c r="G119" s="30">
        <f t="shared" si="80"/>
        <v>0.8571428571428571</v>
      </c>
      <c r="H119" s="29">
        <v>6</v>
      </c>
      <c r="I119" s="30">
        <f t="shared" si="83"/>
        <v>1</v>
      </c>
      <c r="J119" s="29">
        <f>F119-H119</f>
        <v>0</v>
      </c>
      <c r="K119" s="30">
        <f t="shared" si="82"/>
        <v>0</v>
      </c>
      <c r="L119" s="29">
        <v>6</v>
      </c>
      <c r="M119" s="30">
        <f t="shared" si="110"/>
        <v>0.8571428571428571</v>
      </c>
      <c r="N119" s="29"/>
      <c r="O119" s="29"/>
      <c r="P119" s="29">
        <v>6</v>
      </c>
      <c r="Q119" s="30">
        <f>P119/E119</f>
        <v>0.8571428571428571</v>
      </c>
      <c r="R119" s="29"/>
      <c r="S119" s="29"/>
      <c r="T119" s="29">
        <v>0</v>
      </c>
      <c r="U119" s="30">
        <f t="shared" si="113"/>
        <v>0</v>
      </c>
      <c r="V119" s="29">
        <v>0</v>
      </c>
      <c r="W119" s="30">
        <f t="shared" si="115"/>
        <v>0</v>
      </c>
      <c r="X119" s="29">
        <v>0</v>
      </c>
      <c r="Y119" s="30">
        <f t="shared" si="117"/>
        <v>0</v>
      </c>
    </row>
    <row r="120" spans="1:60" ht="22.5" customHeight="1" x14ac:dyDescent="0.25">
      <c r="A120" s="98"/>
      <c r="B120" s="99"/>
      <c r="C120" s="110"/>
      <c r="D120" s="28" t="s">
        <v>68</v>
      </c>
      <c r="E120" s="29">
        <v>14</v>
      </c>
      <c r="F120" s="29">
        <v>14</v>
      </c>
      <c r="G120" s="30">
        <f t="shared" si="80"/>
        <v>1</v>
      </c>
      <c r="H120" s="29">
        <v>12</v>
      </c>
      <c r="I120" s="30">
        <f t="shared" si="83"/>
        <v>0.8571428571428571</v>
      </c>
      <c r="J120" s="29">
        <f t="shared" ref="J120:J126" si="124">F120-H120</f>
        <v>2</v>
      </c>
      <c r="K120" s="30">
        <f t="shared" si="82"/>
        <v>0.14285714285714285</v>
      </c>
      <c r="L120" s="29">
        <v>3</v>
      </c>
      <c r="M120" s="30">
        <f t="shared" si="110"/>
        <v>0.21428571428571427</v>
      </c>
      <c r="N120" s="29"/>
      <c r="O120" s="29"/>
      <c r="P120" s="29"/>
      <c r="Q120" s="29"/>
      <c r="R120" s="29">
        <v>3</v>
      </c>
      <c r="S120" s="30">
        <f>R120/E120</f>
        <v>0.21428571428571427</v>
      </c>
      <c r="T120" s="29">
        <v>0</v>
      </c>
      <c r="U120" s="30">
        <f t="shared" si="113"/>
        <v>0</v>
      </c>
      <c r="V120" s="29">
        <v>0</v>
      </c>
      <c r="W120" s="30">
        <f t="shared" si="115"/>
        <v>0</v>
      </c>
      <c r="X120" s="29">
        <v>2</v>
      </c>
      <c r="Y120" s="30">
        <f t="shared" si="117"/>
        <v>0.14285714285714285</v>
      </c>
    </row>
    <row r="121" spans="1:60" ht="27" customHeight="1" x14ac:dyDescent="0.25">
      <c r="A121" s="98"/>
      <c r="B121" s="99"/>
      <c r="C121" s="110" t="s">
        <v>75</v>
      </c>
      <c r="D121" s="32" t="s">
        <v>70</v>
      </c>
      <c r="E121" s="33">
        <f>E122+E123</f>
        <v>23</v>
      </c>
      <c r="F121" s="33">
        <f t="shared" ref="F121:X121" si="125">SUM(F122,F123)</f>
        <v>23</v>
      </c>
      <c r="G121" s="34">
        <f t="shared" si="80"/>
        <v>1</v>
      </c>
      <c r="H121" s="33">
        <f t="shared" si="125"/>
        <v>22</v>
      </c>
      <c r="I121" s="34">
        <f t="shared" si="83"/>
        <v>0.95652173913043481</v>
      </c>
      <c r="J121" s="33">
        <f t="shared" si="124"/>
        <v>1</v>
      </c>
      <c r="K121" s="34">
        <f t="shared" si="82"/>
        <v>4.3478260869565216E-2</v>
      </c>
      <c r="L121" s="33">
        <f>L122+L123</f>
        <v>16</v>
      </c>
      <c r="M121" s="34">
        <f t="shared" si="110"/>
        <v>0.69565217391304346</v>
      </c>
      <c r="N121" s="33"/>
      <c r="O121" s="33"/>
      <c r="P121" s="33">
        <v>14</v>
      </c>
      <c r="Q121" s="34">
        <f>P121/E122</f>
        <v>0.875</v>
      </c>
      <c r="R121" s="33">
        <v>2</v>
      </c>
      <c r="S121" s="34">
        <f>R121/E123</f>
        <v>0.2857142857142857</v>
      </c>
      <c r="T121" s="33">
        <f t="shared" si="125"/>
        <v>0</v>
      </c>
      <c r="U121" s="34">
        <f t="shared" si="113"/>
        <v>0</v>
      </c>
      <c r="V121" s="33">
        <f t="shared" si="125"/>
        <v>0</v>
      </c>
      <c r="W121" s="34">
        <f t="shared" si="115"/>
        <v>0</v>
      </c>
      <c r="X121" s="33">
        <f t="shared" si="125"/>
        <v>1</v>
      </c>
      <c r="Y121" s="34">
        <f t="shared" si="117"/>
        <v>4.3478260869565216E-2</v>
      </c>
    </row>
    <row r="122" spans="1:60" ht="27" customHeight="1" x14ac:dyDescent="0.25">
      <c r="A122" s="98"/>
      <c r="B122" s="99"/>
      <c r="C122" s="110"/>
      <c r="D122" s="28" t="s">
        <v>67</v>
      </c>
      <c r="E122" s="29">
        <v>16</v>
      </c>
      <c r="F122" s="29">
        <v>16</v>
      </c>
      <c r="G122" s="30">
        <f t="shared" si="80"/>
        <v>1</v>
      </c>
      <c r="H122" s="29">
        <v>15</v>
      </c>
      <c r="I122" s="30">
        <f t="shared" si="83"/>
        <v>0.9375</v>
      </c>
      <c r="J122" s="29">
        <f t="shared" si="124"/>
        <v>1</v>
      </c>
      <c r="K122" s="30">
        <f t="shared" si="82"/>
        <v>6.25E-2</v>
      </c>
      <c r="L122" s="29">
        <v>14</v>
      </c>
      <c r="M122" s="30">
        <f t="shared" si="110"/>
        <v>0.875</v>
      </c>
      <c r="N122" s="29"/>
      <c r="O122" s="29"/>
      <c r="P122" s="29">
        <v>14</v>
      </c>
      <c r="Q122" s="30">
        <f>P122/E122</f>
        <v>0.875</v>
      </c>
      <c r="R122" s="29"/>
      <c r="S122" s="29"/>
      <c r="T122" s="29">
        <v>0</v>
      </c>
      <c r="U122" s="30">
        <f t="shared" si="113"/>
        <v>0</v>
      </c>
      <c r="V122" s="29">
        <v>0</v>
      </c>
      <c r="W122" s="30">
        <f t="shared" si="115"/>
        <v>0</v>
      </c>
      <c r="X122" s="29">
        <v>1</v>
      </c>
      <c r="Y122" s="30">
        <f t="shared" si="117"/>
        <v>6.25E-2</v>
      </c>
    </row>
    <row r="123" spans="1:60" ht="26.25" customHeight="1" x14ac:dyDescent="0.25">
      <c r="A123" s="98"/>
      <c r="B123" s="99"/>
      <c r="C123" s="110"/>
      <c r="D123" s="28" t="s">
        <v>68</v>
      </c>
      <c r="E123" s="29">
        <v>7</v>
      </c>
      <c r="F123" s="29">
        <v>7</v>
      </c>
      <c r="G123" s="30">
        <f t="shared" si="80"/>
        <v>1</v>
      </c>
      <c r="H123" s="29">
        <v>7</v>
      </c>
      <c r="I123" s="30">
        <f t="shared" si="83"/>
        <v>1</v>
      </c>
      <c r="J123" s="29">
        <f t="shared" si="124"/>
        <v>0</v>
      </c>
      <c r="K123" s="30">
        <f t="shared" si="82"/>
        <v>0</v>
      </c>
      <c r="L123" s="29">
        <v>2</v>
      </c>
      <c r="M123" s="30">
        <f t="shared" si="110"/>
        <v>0.2857142857142857</v>
      </c>
      <c r="N123" s="29"/>
      <c r="O123" s="29"/>
      <c r="P123" s="29"/>
      <c r="Q123" s="29"/>
      <c r="R123" s="29">
        <v>2</v>
      </c>
      <c r="S123" s="30">
        <f>R123/E123</f>
        <v>0.2857142857142857</v>
      </c>
      <c r="T123" s="29">
        <v>0</v>
      </c>
      <c r="U123" s="30">
        <f t="shared" si="113"/>
        <v>0</v>
      </c>
      <c r="V123" s="29">
        <v>0</v>
      </c>
      <c r="W123" s="30">
        <f t="shared" si="115"/>
        <v>0</v>
      </c>
      <c r="X123" s="29">
        <v>0</v>
      </c>
      <c r="Y123" s="30">
        <f t="shared" si="117"/>
        <v>0</v>
      </c>
    </row>
    <row r="124" spans="1:60" ht="24" customHeight="1" x14ac:dyDescent="0.25">
      <c r="A124" s="98"/>
      <c r="B124" s="99"/>
      <c r="C124" s="110" t="s">
        <v>74</v>
      </c>
      <c r="D124" s="32" t="s">
        <v>70</v>
      </c>
      <c r="E124" s="33">
        <f>E126+E125</f>
        <v>24</v>
      </c>
      <c r="F124" s="33">
        <f t="shared" ref="F124:X124" si="126">SUM(F125,F126)</f>
        <v>22</v>
      </c>
      <c r="G124" s="34">
        <f t="shared" si="80"/>
        <v>0.91666666666666663</v>
      </c>
      <c r="H124" s="33">
        <f t="shared" si="126"/>
        <v>21</v>
      </c>
      <c r="I124" s="34">
        <f t="shared" si="83"/>
        <v>0.95454545454545459</v>
      </c>
      <c r="J124" s="33">
        <f t="shared" si="124"/>
        <v>1</v>
      </c>
      <c r="K124" s="34">
        <f t="shared" si="82"/>
        <v>4.5454545454545456E-2</v>
      </c>
      <c r="L124" s="33">
        <v>0</v>
      </c>
      <c r="M124" s="34">
        <f t="shared" si="110"/>
        <v>0</v>
      </c>
      <c r="N124" s="33"/>
      <c r="O124" s="33"/>
      <c r="P124" s="29">
        <v>9</v>
      </c>
      <c r="Q124" s="30">
        <f>P124/E125</f>
        <v>0.6428571428571429</v>
      </c>
      <c r="R124" s="33"/>
      <c r="S124" s="34"/>
      <c r="T124" s="33">
        <f t="shared" si="126"/>
        <v>1</v>
      </c>
      <c r="U124" s="34">
        <f t="shared" si="113"/>
        <v>4.1666666666666664E-2</v>
      </c>
      <c r="V124" s="33">
        <f t="shared" si="126"/>
        <v>2</v>
      </c>
      <c r="W124" s="34">
        <f t="shared" si="115"/>
        <v>8.3333333333333329E-2</v>
      </c>
      <c r="X124" s="33">
        <f t="shared" si="126"/>
        <v>2</v>
      </c>
      <c r="Y124" s="34">
        <f t="shared" si="117"/>
        <v>8.3333333333333329E-2</v>
      </c>
    </row>
    <row r="125" spans="1:60" ht="23.25" customHeight="1" x14ac:dyDescent="0.25">
      <c r="A125" s="98"/>
      <c r="B125" s="99"/>
      <c r="C125" s="110"/>
      <c r="D125" s="28" t="s">
        <v>67</v>
      </c>
      <c r="E125" s="29">
        <v>14</v>
      </c>
      <c r="F125" s="29">
        <v>12</v>
      </c>
      <c r="G125" s="30">
        <f t="shared" ref="G125:G200" si="127">F125/E125</f>
        <v>0.8571428571428571</v>
      </c>
      <c r="H125" s="29">
        <v>11</v>
      </c>
      <c r="I125" s="30">
        <f t="shared" si="83"/>
        <v>0.91666666666666663</v>
      </c>
      <c r="J125" s="29">
        <f t="shared" si="124"/>
        <v>1</v>
      </c>
      <c r="K125" s="30">
        <f t="shared" ref="K125:K199" si="128">J125/F125</f>
        <v>8.3333333333333329E-2</v>
      </c>
      <c r="L125" s="29">
        <v>9</v>
      </c>
      <c r="M125" s="30">
        <f t="shared" si="110"/>
        <v>0.6428571428571429</v>
      </c>
      <c r="N125" s="29"/>
      <c r="O125" s="29"/>
      <c r="P125" s="29">
        <v>9</v>
      </c>
      <c r="Q125" s="30">
        <f>P125/E125</f>
        <v>0.6428571428571429</v>
      </c>
      <c r="R125" s="29"/>
      <c r="S125" s="29"/>
      <c r="T125" s="29">
        <v>1</v>
      </c>
      <c r="U125" s="30">
        <f t="shared" si="113"/>
        <v>7.1428571428571425E-2</v>
      </c>
      <c r="V125" s="29">
        <v>1</v>
      </c>
      <c r="W125" s="30">
        <f t="shared" si="115"/>
        <v>7.1428571428571425E-2</v>
      </c>
      <c r="X125" s="29">
        <v>2</v>
      </c>
      <c r="Y125" s="30">
        <f t="shared" si="117"/>
        <v>0.14285714285714285</v>
      </c>
    </row>
    <row r="126" spans="1:60" ht="24" customHeight="1" x14ac:dyDescent="0.25">
      <c r="A126" s="98"/>
      <c r="B126" s="99"/>
      <c r="C126" s="110"/>
      <c r="D126" s="28" t="s">
        <v>68</v>
      </c>
      <c r="E126" s="29">
        <v>10</v>
      </c>
      <c r="F126" s="29">
        <v>10</v>
      </c>
      <c r="G126" s="30">
        <f t="shared" si="127"/>
        <v>1</v>
      </c>
      <c r="H126" s="29">
        <v>10</v>
      </c>
      <c r="I126" s="30">
        <f t="shared" ref="I126:I199" si="129">H126/F126</f>
        <v>1</v>
      </c>
      <c r="J126" s="29">
        <f t="shared" si="124"/>
        <v>0</v>
      </c>
      <c r="K126" s="30">
        <f t="shared" si="128"/>
        <v>0</v>
      </c>
      <c r="L126" s="29">
        <v>0</v>
      </c>
      <c r="M126" s="30">
        <f t="shared" si="110"/>
        <v>0</v>
      </c>
      <c r="N126" s="29"/>
      <c r="O126" s="29"/>
      <c r="P126" s="29"/>
      <c r="Q126" s="29"/>
      <c r="R126" s="29"/>
      <c r="S126" s="30"/>
      <c r="T126" s="29">
        <v>0</v>
      </c>
      <c r="U126" s="30">
        <f t="shared" si="113"/>
        <v>0</v>
      </c>
      <c r="V126" s="29">
        <v>1</v>
      </c>
      <c r="W126" s="30">
        <f t="shared" si="115"/>
        <v>0.1</v>
      </c>
      <c r="X126" s="29">
        <v>0</v>
      </c>
      <c r="Y126" s="30">
        <f t="shared" si="117"/>
        <v>0</v>
      </c>
    </row>
    <row r="127" spans="1:60" ht="39" customHeight="1" x14ac:dyDescent="0.25">
      <c r="A127" s="98"/>
      <c r="B127" s="99"/>
      <c r="C127" s="109" t="s">
        <v>103</v>
      </c>
      <c r="D127" s="32" t="s">
        <v>121</v>
      </c>
      <c r="E127" s="33">
        <f>E128+E129</f>
        <v>73</v>
      </c>
      <c r="F127" s="33">
        <f>F128+F129</f>
        <v>70</v>
      </c>
      <c r="G127" s="34">
        <f t="shared" si="127"/>
        <v>0.95890410958904104</v>
      </c>
      <c r="H127" s="33">
        <f>H128+H129</f>
        <v>65</v>
      </c>
      <c r="I127" s="34">
        <f t="shared" si="129"/>
        <v>0.9285714285714286</v>
      </c>
      <c r="J127" s="33">
        <f>J128+J129</f>
        <v>5</v>
      </c>
      <c r="K127" s="34">
        <f t="shared" si="128"/>
        <v>7.1428571428571425E-2</v>
      </c>
      <c r="L127" s="33">
        <f>P127+R127</f>
        <v>38</v>
      </c>
      <c r="M127" s="34">
        <f t="shared" si="110"/>
        <v>0.52054794520547942</v>
      </c>
      <c r="N127" s="33"/>
      <c r="O127" s="34"/>
      <c r="P127" s="33">
        <f>P128+P129</f>
        <v>33</v>
      </c>
      <c r="Q127" s="34">
        <f>P127/E128</f>
        <v>0.7857142857142857</v>
      </c>
      <c r="R127" s="33">
        <f>R128+R129</f>
        <v>5</v>
      </c>
      <c r="S127" s="34">
        <f>R127/E129</f>
        <v>0.16129032258064516</v>
      </c>
      <c r="T127" s="33">
        <f>T128+T129</f>
        <v>1</v>
      </c>
      <c r="U127" s="34">
        <f t="shared" si="113"/>
        <v>1.3698630136986301E-2</v>
      </c>
      <c r="V127" s="33">
        <f>V128+V129</f>
        <v>2</v>
      </c>
      <c r="W127" s="34">
        <f t="shared" si="115"/>
        <v>2.7397260273972601E-2</v>
      </c>
      <c r="X127" s="33">
        <f>X128+X129</f>
        <v>5</v>
      </c>
      <c r="Y127" s="34">
        <f t="shared" si="117"/>
        <v>6.8493150684931503E-2</v>
      </c>
    </row>
    <row r="128" spans="1:60" ht="27.75" customHeight="1" x14ac:dyDescent="0.25">
      <c r="A128" s="98"/>
      <c r="B128" s="99"/>
      <c r="C128" s="109"/>
      <c r="D128" s="28" t="s">
        <v>67</v>
      </c>
      <c r="E128" s="29">
        <f>SUM(E117,E119,E122,E125)</f>
        <v>42</v>
      </c>
      <c r="F128" s="29">
        <f>SUM(F117,F119,F122,F125)</f>
        <v>39</v>
      </c>
      <c r="G128" s="30">
        <f t="shared" si="127"/>
        <v>0.9285714285714286</v>
      </c>
      <c r="H128" s="29">
        <f>SUM(H117,H119,H122,H125)</f>
        <v>36</v>
      </c>
      <c r="I128" s="30">
        <f t="shared" si="129"/>
        <v>0.92307692307692313</v>
      </c>
      <c r="J128" s="29">
        <f>F128-H128</f>
        <v>3</v>
      </c>
      <c r="K128" s="30">
        <f t="shared" si="128"/>
        <v>7.6923076923076927E-2</v>
      </c>
      <c r="L128" s="29">
        <f>SUM(L117,L119,L122,L125)</f>
        <v>33</v>
      </c>
      <c r="M128" s="30">
        <f t="shared" si="110"/>
        <v>0.7857142857142857</v>
      </c>
      <c r="N128" s="29"/>
      <c r="O128" s="30"/>
      <c r="P128" s="29">
        <f>SUM(P117,P119,P122,P125)</f>
        <v>33</v>
      </c>
      <c r="Q128" s="30">
        <f>P128/E128</f>
        <v>0.7857142857142857</v>
      </c>
      <c r="R128" s="29"/>
      <c r="S128" s="30"/>
      <c r="T128" s="29">
        <f>SUM(T117,T119,T122,T125)</f>
        <v>1</v>
      </c>
      <c r="U128" s="30">
        <f t="shared" si="113"/>
        <v>2.3809523809523808E-2</v>
      </c>
      <c r="V128" s="29">
        <f>SUM(V117,V119,V122,V125)</f>
        <v>1</v>
      </c>
      <c r="W128" s="30">
        <f t="shared" si="115"/>
        <v>2.3809523809523808E-2</v>
      </c>
      <c r="X128" s="29">
        <f>SUM(X117,X119,X122,X125)</f>
        <v>3</v>
      </c>
      <c r="Y128" s="30">
        <f t="shared" si="117"/>
        <v>7.1428571428571425E-2</v>
      </c>
    </row>
    <row r="129" spans="1:60" s="43" customFormat="1" ht="30.75" customHeight="1" thickBot="1" x14ac:dyDescent="0.3">
      <c r="A129" s="98"/>
      <c r="B129" s="99"/>
      <c r="C129" s="109"/>
      <c r="D129" s="28" t="s">
        <v>68</v>
      </c>
      <c r="E129" s="29">
        <f>SUM(E120,E123,E126)</f>
        <v>31</v>
      </c>
      <c r="F129" s="29">
        <f>SUM(F120,F123,F126)</f>
        <v>31</v>
      </c>
      <c r="G129" s="30">
        <f t="shared" si="127"/>
        <v>1</v>
      </c>
      <c r="H129" s="29">
        <f>SUM(H120,H123,H126)</f>
        <v>29</v>
      </c>
      <c r="I129" s="30">
        <f t="shared" si="129"/>
        <v>0.93548387096774188</v>
      </c>
      <c r="J129" s="29">
        <f>F129-H129</f>
        <v>2</v>
      </c>
      <c r="K129" s="30">
        <f t="shared" si="128"/>
        <v>6.4516129032258063E-2</v>
      </c>
      <c r="L129" s="29">
        <f>SUM(L120,L123,L126)</f>
        <v>5</v>
      </c>
      <c r="M129" s="30">
        <f t="shared" si="110"/>
        <v>0.16129032258064516</v>
      </c>
      <c r="N129" s="29"/>
      <c r="O129" s="30"/>
      <c r="P129" s="29"/>
      <c r="Q129" s="30"/>
      <c r="R129" s="29">
        <f>SUM(R120,R123,R126)</f>
        <v>5</v>
      </c>
      <c r="S129" s="30">
        <f>R129/E129</f>
        <v>0.16129032258064516</v>
      </c>
      <c r="T129" s="29">
        <f>SUM(T120,T123,T126)</f>
        <v>0</v>
      </c>
      <c r="U129" s="30">
        <f t="shared" si="113"/>
        <v>0</v>
      </c>
      <c r="V129" s="29">
        <f>SUM(V120,V123,V126)</f>
        <v>1</v>
      </c>
      <c r="W129" s="30">
        <f t="shared" si="115"/>
        <v>3.2258064516129031E-2</v>
      </c>
      <c r="X129" s="29">
        <f>SUM(X120,X123,X126)</f>
        <v>2</v>
      </c>
      <c r="Y129" s="30">
        <f t="shared" si="117"/>
        <v>6.4516129032258063E-2</v>
      </c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 ht="39" customHeight="1" x14ac:dyDescent="0.25">
      <c r="A130" s="102" t="s">
        <v>58</v>
      </c>
      <c r="B130" s="99" t="s">
        <v>156</v>
      </c>
      <c r="C130" s="107" t="s">
        <v>84</v>
      </c>
      <c r="D130" s="20" t="s">
        <v>90</v>
      </c>
      <c r="E130" s="25">
        <f>E131+E132</f>
        <v>43</v>
      </c>
      <c r="F130" s="25">
        <f>F131+F132</f>
        <v>36</v>
      </c>
      <c r="G130" s="26">
        <f t="shared" ref="G130:G132" si="130">F130/E130</f>
        <v>0.83720930232558144</v>
      </c>
      <c r="H130" s="25">
        <f>H131+H132</f>
        <v>28</v>
      </c>
      <c r="I130" s="26">
        <f t="shared" ref="I130:I132" si="131">H130/F130</f>
        <v>0.77777777777777779</v>
      </c>
      <c r="J130" s="25">
        <f>F130-H130</f>
        <v>8</v>
      </c>
      <c r="K130" s="26">
        <f t="shared" ref="K130:K132" si="132">J130/F130</f>
        <v>0.22222222222222221</v>
      </c>
      <c r="L130" s="25">
        <f>L131+L132</f>
        <v>12</v>
      </c>
      <c r="M130" s="9">
        <f t="shared" si="110"/>
        <v>0.27906976744186046</v>
      </c>
      <c r="N130" s="25"/>
      <c r="O130" s="25"/>
      <c r="P130" s="25">
        <f>P131+P132</f>
        <v>12</v>
      </c>
      <c r="Q130" s="26">
        <f>P130/E131</f>
        <v>0.42857142857142855</v>
      </c>
      <c r="R130" s="25"/>
      <c r="S130" s="26"/>
      <c r="T130" s="25">
        <f>T131+T132</f>
        <v>0</v>
      </c>
      <c r="U130" s="26">
        <f t="shared" si="113"/>
        <v>0</v>
      </c>
      <c r="V130" s="25">
        <f>V131+V132</f>
        <v>5</v>
      </c>
      <c r="W130" s="26">
        <f t="shared" si="115"/>
        <v>0.11627906976744186</v>
      </c>
      <c r="X130" s="25">
        <f>X131+X132</f>
        <v>7</v>
      </c>
      <c r="Y130" s="26">
        <f t="shared" si="117"/>
        <v>0.16279069767441862</v>
      </c>
    </row>
    <row r="131" spans="1:60" ht="50.25" customHeight="1" x14ac:dyDescent="0.25">
      <c r="A131" s="102"/>
      <c r="B131" s="99"/>
      <c r="C131" s="107"/>
      <c r="D131" s="3" t="s">
        <v>67</v>
      </c>
      <c r="E131" s="67">
        <v>28</v>
      </c>
      <c r="F131" s="67">
        <v>22</v>
      </c>
      <c r="G131" s="26">
        <f t="shared" si="130"/>
        <v>0.7857142857142857</v>
      </c>
      <c r="H131" s="67">
        <v>17</v>
      </c>
      <c r="I131" s="26">
        <f t="shared" si="131"/>
        <v>0.77272727272727271</v>
      </c>
      <c r="J131" s="67">
        <f>F131-H131</f>
        <v>5</v>
      </c>
      <c r="K131" s="26">
        <f t="shared" si="132"/>
        <v>0.22727272727272727</v>
      </c>
      <c r="L131" s="67">
        <v>12</v>
      </c>
      <c r="M131" s="9">
        <f t="shared" ref="M131:M132" si="133">L131/E131</f>
        <v>0.42857142857142855</v>
      </c>
      <c r="N131" s="67"/>
      <c r="O131" s="67"/>
      <c r="P131" s="67">
        <v>12</v>
      </c>
      <c r="Q131" s="9">
        <f>P131/E131</f>
        <v>0.42857142857142855</v>
      </c>
      <c r="R131" s="67"/>
      <c r="S131" s="81"/>
      <c r="T131" s="67">
        <v>0</v>
      </c>
      <c r="U131" s="26">
        <f t="shared" ref="U131:U132" si="134">T131/E131</f>
        <v>0</v>
      </c>
      <c r="V131" s="67">
        <v>4</v>
      </c>
      <c r="W131" s="26">
        <f t="shared" ref="W131:W132" si="135">V131/E131</f>
        <v>0.14285714285714285</v>
      </c>
      <c r="X131" s="67">
        <v>6</v>
      </c>
      <c r="Y131" s="26">
        <f t="shared" ref="Y131:Y132" si="136">X131/E131</f>
        <v>0.21428571428571427</v>
      </c>
    </row>
    <row r="132" spans="1:60" s="43" customFormat="1" ht="55.5" customHeight="1" thickBot="1" x14ac:dyDescent="0.3">
      <c r="A132" s="102"/>
      <c r="B132" s="99"/>
      <c r="C132" s="107"/>
      <c r="D132" s="3" t="s">
        <v>68</v>
      </c>
      <c r="E132" s="67">
        <v>15</v>
      </c>
      <c r="F132" s="67">
        <v>14</v>
      </c>
      <c r="G132" s="26">
        <f t="shared" si="130"/>
        <v>0.93333333333333335</v>
      </c>
      <c r="H132" s="67">
        <v>11</v>
      </c>
      <c r="I132" s="26">
        <f t="shared" si="131"/>
        <v>0.7857142857142857</v>
      </c>
      <c r="J132" s="67">
        <f>F132-H132</f>
        <v>3</v>
      </c>
      <c r="K132" s="26">
        <f t="shared" si="132"/>
        <v>0.21428571428571427</v>
      </c>
      <c r="L132" s="67">
        <v>0</v>
      </c>
      <c r="M132" s="9">
        <f t="shared" si="133"/>
        <v>0</v>
      </c>
      <c r="N132" s="67"/>
      <c r="O132" s="67"/>
      <c r="P132" s="67"/>
      <c r="Q132" s="81"/>
      <c r="R132" s="67"/>
      <c r="S132" s="81"/>
      <c r="T132" s="67">
        <v>0</v>
      </c>
      <c r="U132" s="26">
        <f t="shared" si="134"/>
        <v>0</v>
      </c>
      <c r="V132" s="67">
        <v>1</v>
      </c>
      <c r="W132" s="26">
        <f t="shared" si="135"/>
        <v>6.6666666666666666E-2</v>
      </c>
      <c r="X132" s="67">
        <v>1</v>
      </c>
      <c r="Y132" s="26">
        <f t="shared" si="136"/>
        <v>6.6666666666666666E-2</v>
      </c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x14ac:dyDescent="0.25">
      <c r="A133" s="102" t="s">
        <v>59</v>
      </c>
      <c r="B133" s="99" t="s">
        <v>157</v>
      </c>
      <c r="C133" s="126" t="s">
        <v>15</v>
      </c>
      <c r="D133" s="28" t="s">
        <v>70</v>
      </c>
      <c r="E133" s="29">
        <f>E134+E135</f>
        <v>30</v>
      </c>
      <c r="F133" s="29">
        <f t="shared" ref="F133:X133" si="137">SUM(F134,F135)</f>
        <v>23</v>
      </c>
      <c r="G133" s="30">
        <f t="shared" si="127"/>
        <v>0.76666666666666672</v>
      </c>
      <c r="H133" s="29">
        <f t="shared" si="137"/>
        <v>9</v>
      </c>
      <c r="I133" s="30">
        <f t="shared" si="129"/>
        <v>0.39130434782608697</v>
      </c>
      <c r="J133" s="29">
        <f t="shared" si="137"/>
        <v>14</v>
      </c>
      <c r="K133" s="30">
        <f t="shared" si="128"/>
        <v>0.60869565217391308</v>
      </c>
      <c r="L133" s="82">
        <f>L134+L135</f>
        <v>13</v>
      </c>
      <c r="M133" s="30">
        <f t="shared" ref="M133:M168" si="138">L133/E133</f>
        <v>0.43333333333333335</v>
      </c>
      <c r="N133" s="82"/>
      <c r="O133" s="29"/>
      <c r="P133" s="82">
        <f>P134+P135</f>
        <v>11</v>
      </c>
      <c r="Q133" s="30">
        <f>P133/E134</f>
        <v>0.61111111111111116</v>
      </c>
      <c r="R133" s="82">
        <f>R134+R135</f>
        <v>2</v>
      </c>
      <c r="S133" s="30">
        <f>R133/E135</f>
        <v>0.16666666666666666</v>
      </c>
      <c r="T133" s="29">
        <f t="shared" si="137"/>
        <v>0</v>
      </c>
      <c r="U133" s="30">
        <f t="shared" ref="U133:U168" si="139">T133/E133</f>
        <v>0</v>
      </c>
      <c r="V133" s="29">
        <f t="shared" si="137"/>
        <v>0</v>
      </c>
      <c r="W133" s="30">
        <f t="shared" ref="W133:W168" si="140">V133/E133</f>
        <v>0</v>
      </c>
      <c r="X133" s="29">
        <f t="shared" si="137"/>
        <v>3</v>
      </c>
      <c r="Y133" s="30">
        <f t="shared" ref="Y133:Y168" si="141">X133/E133</f>
        <v>0.1</v>
      </c>
    </row>
    <row r="134" spans="1:60" x14ac:dyDescent="0.25">
      <c r="A134" s="102"/>
      <c r="B134" s="99"/>
      <c r="C134" s="126"/>
      <c r="D134" s="28" t="s">
        <v>67</v>
      </c>
      <c r="E134" s="29">
        <v>18</v>
      </c>
      <c r="F134" s="29">
        <v>11</v>
      </c>
      <c r="G134" s="30">
        <f t="shared" si="127"/>
        <v>0.61111111111111116</v>
      </c>
      <c r="H134" s="29">
        <v>5</v>
      </c>
      <c r="I134" s="30">
        <f t="shared" si="129"/>
        <v>0.45454545454545453</v>
      </c>
      <c r="J134" s="29">
        <f>F134-H134</f>
        <v>6</v>
      </c>
      <c r="K134" s="30">
        <f t="shared" si="128"/>
        <v>0.54545454545454541</v>
      </c>
      <c r="L134" s="29">
        <v>11</v>
      </c>
      <c r="M134" s="30">
        <f t="shared" si="138"/>
        <v>0.61111111111111116</v>
      </c>
      <c r="N134" s="29"/>
      <c r="O134" s="29"/>
      <c r="P134" s="29">
        <v>11</v>
      </c>
      <c r="Q134" s="30">
        <f>P134/E134</f>
        <v>0.61111111111111116</v>
      </c>
      <c r="R134" s="29"/>
      <c r="S134" s="29"/>
      <c r="T134" s="29">
        <v>0</v>
      </c>
      <c r="U134" s="30">
        <f t="shared" si="139"/>
        <v>0</v>
      </c>
      <c r="V134" s="29">
        <v>0</v>
      </c>
      <c r="W134" s="30">
        <f t="shared" si="140"/>
        <v>0</v>
      </c>
      <c r="X134" s="29">
        <v>1</v>
      </c>
      <c r="Y134" s="30">
        <f t="shared" si="141"/>
        <v>5.5555555555555552E-2</v>
      </c>
    </row>
    <row r="135" spans="1:60" x14ac:dyDescent="0.25">
      <c r="A135" s="102"/>
      <c r="B135" s="99"/>
      <c r="C135" s="126"/>
      <c r="D135" s="28" t="s">
        <v>68</v>
      </c>
      <c r="E135" s="29">
        <v>12</v>
      </c>
      <c r="F135" s="29">
        <v>12</v>
      </c>
      <c r="G135" s="30">
        <f t="shared" si="127"/>
        <v>1</v>
      </c>
      <c r="H135" s="29">
        <v>4</v>
      </c>
      <c r="I135" s="30">
        <f t="shared" si="129"/>
        <v>0.33333333333333331</v>
      </c>
      <c r="J135" s="29">
        <f>F135-H135</f>
        <v>8</v>
      </c>
      <c r="K135" s="30">
        <f t="shared" si="128"/>
        <v>0.66666666666666663</v>
      </c>
      <c r="L135" s="29">
        <v>2</v>
      </c>
      <c r="M135" s="30">
        <f t="shared" si="138"/>
        <v>0.16666666666666666</v>
      </c>
      <c r="N135" s="29"/>
      <c r="O135" s="29"/>
      <c r="P135" s="29"/>
      <c r="Q135" s="29"/>
      <c r="R135" s="29">
        <v>2</v>
      </c>
      <c r="S135" s="30">
        <f>R135/E135</f>
        <v>0.16666666666666666</v>
      </c>
      <c r="T135" s="29">
        <v>0</v>
      </c>
      <c r="U135" s="30">
        <f t="shared" si="139"/>
        <v>0</v>
      </c>
      <c r="V135" s="29">
        <v>0</v>
      </c>
      <c r="W135" s="30">
        <f t="shared" si="140"/>
        <v>0</v>
      </c>
      <c r="X135" s="29">
        <v>2</v>
      </c>
      <c r="Y135" s="30">
        <f t="shared" si="141"/>
        <v>0.16666666666666666</v>
      </c>
    </row>
    <row r="136" spans="1:60" x14ac:dyDescent="0.25">
      <c r="A136" s="102"/>
      <c r="B136" s="99"/>
      <c r="C136" s="110" t="s">
        <v>16</v>
      </c>
      <c r="D136" s="28" t="s">
        <v>70</v>
      </c>
      <c r="E136" s="29">
        <f>E137+E138</f>
        <v>26</v>
      </c>
      <c r="F136" s="29">
        <f t="shared" ref="F136:X136" si="142">SUM(F137,F138)</f>
        <v>23</v>
      </c>
      <c r="G136" s="30">
        <f t="shared" si="127"/>
        <v>0.88461538461538458</v>
      </c>
      <c r="H136" s="29">
        <f t="shared" si="142"/>
        <v>18</v>
      </c>
      <c r="I136" s="30">
        <f t="shared" si="129"/>
        <v>0.78260869565217395</v>
      </c>
      <c r="J136" s="29">
        <f t="shared" si="142"/>
        <v>5</v>
      </c>
      <c r="K136" s="30">
        <f t="shared" si="128"/>
        <v>0.21739130434782608</v>
      </c>
      <c r="L136" s="82">
        <f>L137+L138</f>
        <v>7</v>
      </c>
      <c r="M136" s="30">
        <f t="shared" si="138"/>
        <v>0.26923076923076922</v>
      </c>
      <c r="N136" s="82"/>
      <c r="O136" s="29"/>
      <c r="P136" s="82">
        <f>P137+P138</f>
        <v>7</v>
      </c>
      <c r="Q136" s="30">
        <f>P136/E137</f>
        <v>0.36842105263157893</v>
      </c>
      <c r="R136" s="82"/>
      <c r="S136" s="30"/>
      <c r="T136" s="29">
        <f t="shared" si="142"/>
        <v>1</v>
      </c>
      <c r="U136" s="30">
        <f t="shared" si="139"/>
        <v>3.8461538461538464E-2</v>
      </c>
      <c r="V136" s="29">
        <f t="shared" si="142"/>
        <v>0</v>
      </c>
      <c r="W136" s="30">
        <f t="shared" si="140"/>
        <v>0</v>
      </c>
      <c r="X136" s="29">
        <f t="shared" si="142"/>
        <v>1</v>
      </c>
      <c r="Y136" s="30">
        <f t="shared" si="141"/>
        <v>3.8461538461538464E-2</v>
      </c>
    </row>
    <row r="137" spans="1:60" x14ac:dyDescent="0.25">
      <c r="A137" s="102"/>
      <c r="B137" s="99"/>
      <c r="C137" s="110"/>
      <c r="D137" s="28" t="s">
        <v>67</v>
      </c>
      <c r="E137" s="29">
        <v>19</v>
      </c>
      <c r="F137" s="29">
        <v>17</v>
      </c>
      <c r="G137" s="30">
        <f t="shared" si="127"/>
        <v>0.89473684210526316</v>
      </c>
      <c r="H137" s="29">
        <v>13</v>
      </c>
      <c r="I137" s="30">
        <f t="shared" si="129"/>
        <v>0.76470588235294112</v>
      </c>
      <c r="J137" s="29">
        <f>F137-H137</f>
        <v>4</v>
      </c>
      <c r="K137" s="30">
        <f t="shared" si="128"/>
        <v>0.23529411764705882</v>
      </c>
      <c r="L137" s="29">
        <v>7</v>
      </c>
      <c r="M137" s="30">
        <f t="shared" si="138"/>
        <v>0.36842105263157893</v>
      </c>
      <c r="N137" s="29"/>
      <c r="O137" s="29"/>
      <c r="P137" s="29">
        <v>7</v>
      </c>
      <c r="Q137" s="30">
        <f>P137/E137</f>
        <v>0.36842105263157893</v>
      </c>
      <c r="R137" s="29"/>
      <c r="S137" s="29"/>
      <c r="T137" s="29">
        <v>0</v>
      </c>
      <c r="U137" s="30">
        <f t="shared" si="139"/>
        <v>0</v>
      </c>
      <c r="V137" s="29">
        <v>0</v>
      </c>
      <c r="W137" s="30">
        <f t="shared" si="140"/>
        <v>0</v>
      </c>
      <c r="X137" s="29">
        <v>1</v>
      </c>
      <c r="Y137" s="30">
        <f t="shared" si="141"/>
        <v>5.2631578947368418E-2</v>
      </c>
    </row>
    <row r="138" spans="1:60" x14ac:dyDescent="0.25">
      <c r="A138" s="102"/>
      <c r="B138" s="99"/>
      <c r="C138" s="110"/>
      <c r="D138" s="28" t="s">
        <v>68</v>
      </c>
      <c r="E138" s="29">
        <v>7</v>
      </c>
      <c r="F138" s="29">
        <v>6</v>
      </c>
      <c r="G138" s="30">
        <f t="shared" si="127"/>
        <v>0.8571428571428571</v>
      </c>
      <c r="H138" s="29">
        <v>5</v>
      </c>
      <c r="I138" s="30">
        <f t="shared" si="129"/>
        <v>0.83333333333333337</v>
      </c>
      <c r="J138" s="29">
        <f>F138-H138</f>
        <v>1</v>
      </c>
      <c r="K138" s="30">
        <f t="shared" si="128"/>
        <v>0.16666666666666666</v>
      </c>
      <c r="L138" s="29">
        <v>0</v>
      </c>
      <c r="M138" s="30">
        <f t="shared" si="138"/>
        <v>0</v>
      </c>
      <c r="N138" s="29"/>
      <c r="O138" s="29"/>
      <c r="P138" s="29"/>
      <c r="Q138" s="29"/>
      <c r="R138" s="29"/>
      <c r="S138" s="30"/>
      <c r="T138" s="29">
        <v>1</v>
      </c>
      <c r="U138" s="30">
        <f t="shared" si="139"/>
        <v>0.14285714285714285</v>
      </c>
      <c r="V138" s="29">
        <v>0</v>
      </c>
      <c r="W138" s="30">
        <f t="shared" si="140"/>
        <v>0</v>
      </c>
      <c r="X138" s="29">
        <v>0</v>
      </c>
      <c r="Y138" s="30">
        <f t="shared" si="141"/>
        <v>0</v>
      </c>
    </row>
    <row r="139" spans="1:60" x14ac:dyDescent="0.25">
      <c r="A139" s="102"/>
      <c r="B139" s="99"/>
      <c r="C139" s="126" t="s">
        <v>17</v>
      </c>
      <c r="D139" s="28" t="s">
        <v>70</v>
      </c>
      <c r="E139" s="29">
        <f>E140+E141</f>
        <v>36</v>
      </c>
      <c r="F139" s="29">
        <f t="shared" ref="F139:X139" si="143">SUM(F140,F141)</f>
        <v>26</v>
      </c>
      <c r="G139" s="30">
        <f t="shared" si="127"/>
        <v>0.72222222222222221</v>
      </c>
      <c r="H139" s="29">
        <f t="shared" si="143"/>
        <v>16</v>
      </c>
      <c r="I139" s="30">
        <f t="shared" si="129"/>
        <v>0.61538461538461542</v>
      </c>
      <c r="J139" s="29">
        <f t="shared" si="143"/>
        <v>10</v>
      </c>
      <c r="K139" s="30">
        <f t="shared" si="128"/>
        <v>0.38461538461538464</v>
      </c>
      <c r="L139" s="82">
        <f>L140+L141</f>
        <v>7</v>
      </c>
      <c r="M139" s="30">
        <f t="shared" si="138"/>
        <v>0.19444444444444445</v>
      </c>
      <c r="N139" s="82"/>
      <c r="O139" s="29"/>
      <c r="P139" s="82">
        <f>P140+P141</f>
        <v>4</v>
      </c>
      <c r="Q139" s="30">
        <f>P139/E140</f>
        <v>0.2857142857142857</v>
      </c>
      <c r="R139" s="82">
        <f>R140+R141</f>
        <v>3</v>
      </c>
      <c r="S139" s="30">
        <f>R139/E141</f>
        <v>0.13636363636363635</v>
      </c>
      <c r="T139" s="29">
        <f t="shared" si="143"/>
        <v>3</v>
      </c>
      <c r="U139" s="30">
        <f t="shared" si="139"/>
        <v>8.3333333333333329E-2</v>
      </c>
      <c r="V139" s="29">
        <f t="shared" si="143"/>
        <v>1</v>
      </c>
      <c r="W139" s="30">
        <f t="shared" si="140"/>
        <v>2.7777777777777776E-2</v>
      </c>
      <c r="X139" s="29">
        <f t="shared" si="143"/>
        <v>4</v>
      </c>
      <c r="Y139" s="30">
        <f t="shared" si="141"/>
        <v>0.1111111111111111</v>
      </c>
    </row>
    <row r="140" spans="1:60" x14ac:dyDescent="0.25">
      <c r="A140" s="102"/>
      <c r="B140" s="99"/>
      <c r="C140" s="126"/>
      <c r="D140" s="28" t="s">
        <v>67</v>
      </c>
      <c r="E140" s="29">
        <v>14</v>
      </c>
      <c r="F140" s="29">
        <v>8</v>
      </c>
      <c r="G140" s="30">
        <f t="shared" si="127"/>
        <v>0.5714285714285714</v>
      </c>
      <c r="H140" s="29">
        <v>5</v>
      </c>
      <c r="I140" s="30">
        <v>0</v>
      </c>
      <c r="J140" s="29">
        <f>F140-H140</f>
        <v>3</v>
      </c>
      <c r="K140" s="30">
        <v>0</v>
      </c>
      <c r="L140" s="29">
        <v>4</v>
      </c>
      <c r="M140" s="30">
        <f t="shared" si="138"/>
        <v>0.2857142857142857</v>
      </c>
      <c r="N140" s="29"/>
      <c r="O140" s="29"/>
      <c r="P140" s="29">
        <v>4</v>
      </c>
      <c r="Q140" s="30">
        <f>P140/E140</f>
        <v>0.2857142857142857</v>
      </c>
      <c r="R140" s="29"/>
      <c r="S140" s="29"/>
      <c r="T140" s="29">
        <v>0</v>
      </c>
      <c r="U140" s="30">
        <f t="shared" si="139"/>
        <v>0</v>
      </c>
      <c r="V140" s="29">
        <v>0</v>
      </c>
      <c r="W140" s="30">
        <f t="shared" si="140"/>
        <v>0</v>
      </c>
      <c r="X140" s="29">
        <v>0</v>
      </c>
      <c r="Y140" s="30">
        <f t="shared" si="141"/>
        <v>0</v>
      </c>
    </row>
    <row r="141" spans="1:60" x14ac:dyDescent="0.25">
      <c r="A141" s="102"/>
      <c r="B141" s="99"/>
      <c r="C141" s="126"/>
      <c r="D141" s="28" t="s">
        <v>68</v>
      </c>
      <c r="E141" s="29">
        <v>22</v>
      </c>
      <c r="F141" s="29">
        <v>18</v>
      </c>
      <c r="G141" s="30">
        <f t="shared" si="127"/>
        <v>0.81818181818181823</v>
      </c>
      <c r="H141" s="29">
        <v>11</v>
      </c>
      <c r="I141" s="30">
        <f t="shared" si="129"/>
        <v>0.61111111111111116</v>
      </c>
      <c r="J141" s="29">
        <f>F141-H141</f>
        <v>7</v>
      </c>
      <c r="K141" s="30">
        <f t="shared" si="128"/>
        <v>0.3888888888888889</v>
      </c>
      <c r="L141" s="29">
        <v>3</v>
      </c>
      <c r="M141" s="30">
        <f t="shared" si="138"/>
        <v>0.13636363636363635</v>
      </c>
      <c r="N141" s="29"/>
      <c r="O141" s="29"/>
      <c r="P141" s="29"/>
      <c r="Q141" s="29"/>
      <c r="R141" s="29">
        <v>3</v>
      </c>
      <c r="S141" s="30">
        <f>R141/E141</f>
        <v>0.13636363636363635</v>
      </c>
      <c r="T141" s="29">
        <v>3</v>
      </c>
      <c r="U141" s="30">
        <f t="shared" si="139"/>
        <v>0.13636363636363635</v>
      </c>
      <c r="V141" s="29">
        <v>1</v>
      </c>
      <c r="W141" s="30">
        <f t="shared" si="140"/>
        <v>4.5454545454545456E-2</v>
      </c>
      <c r="X141" s="29">
        <v>4</v>
      </c>
      <c r="Y141" s="30">
        <f t="shared" si="141"/>
        <v>0.18181818181818182</v>
      </c>
    </row>
    <row r="142" spans="1:60" ht="15.75" customHeight="1" x14ac:dyDescent="0.25">
      <c r="A142" s="102"/>
      <c r="B142" s="99"/>
      <c r="C142" s="110" t="s">
        <v>73</v>
      </c>
      <c r="D142" s="28" t="s">
        <v>70</v>
      </c>
      <c r="E142" s="29">
        <f>E143+E144</f>
        <v>21</v>
      </c>
      <c r="F142" s="29">
        <f t="shared" ref="F142:X142" si="144">SUM(F143,F144)</f>
        <v>20</v>
      </c>
      <c r="G142" s="30">
        <f t="shared" si="127"/>
        <v>0.95238095238095233</v>
      </c>
      <c r="H142" s="29">
        <f t="shared" si="144"/>
        <v>14</v>
      </c>
      <c r="I142" s="30">
        <f t="shared" si="129"/>
        <v>0.7</v>
      </c>
      <c r="J142" s="29">
        <f t="shared" si="144"/>
        <v>6</v>
      </c>
      <c r="K142" s="30">
        <f t="shared" si="128"/>
        <v>0.3</v>
      </c>
      <c r="L142" s="82">
        <f>L143+L144</f>
        <v>3</v>
      </c>
      <c r="M142" s="30">
        <f t="shared" si="138"/>
        <v>0.14285714285714285</v>
      </c>
      <c r="N142" s="82">
        <f>N143+N144</f>
        <v>3</v>
      </c>
      <c r="O142" s="30">
        <f>N142/E143</f>
        <v>0.2</v>
      </c>
      <c r="P142" s="82"/>
      <c r="Q142" s="30"/>
      <c r="R142" s="82"/>
      <c r="S142" s="30"/>
      <c r="T142" s="29">
        <f t="shared" si="144"/>
        <v>2</v>
      </c>
      <c r="U142" s="30">
        <f t="shared" si="139"/>
        <v>9.5238095238095233E-2</v>
      </c>
      <c r="V142" s="29">
        <f t="shared" si="144"/>
        <v>0</v>
      </c>
      <c r="W142" s="30">
        <f t="shared" si="140"/>
        <v>0</v>
      </c>
      <c r="X142" s="29">
        <f t="shared" si="144"/>
        <v>2</v>
      </c>
      <c r="Y142" s="30">
        <f t="shared" si="141"/>
        <v>9.5238095238095233E-2</v>
      </c>
    </row>
    <row r="143" spans="1:60" x14ac:dyDescent="0.25">
      <c r="A143" s="102"/>
      <c r="B143" s="99"/>
      <c r="C143" s="110"/>
      <c r="D143" s="28" t="s">
        <v>67</v>
      </c>
      <c r="E143" s="29">
        <v>15</v>
      </c>
      <c r="F143" s="29">
        <v>14</v>
      </c>
      <c r="G143" s="30">
        <f t="shared" si="127"/>
        <v>0.93333333333333335</v>
      </c>
      <c r="H143" s="29">
        <v>8</v>
      </c>
      <c r="I143" s="30">
        <f t="shared" si="129"/>
        <v>0.5714285714285714</v>
      </c>
      <c r="J143" s="29">
        <f>F143-H143</f>
        <v>6</v>
      </c>
      <c r="K143" s="30">
        <f t="shared" si="128"/>
        <v>0.42857142857142855</v>
      </c>
      <c r="L143" s="29">
        <v>3</v>
      </c>
      <c r="M143" s="30">
        <f t="shared" si="138"/>
        <v>0.2</v>
      </c>
      <c r="N143" s="29">
        <v>3</v>
      </c>
      <c r="O143" s="30">
        <f>N143/E143</f>
        <v>0.2</v>
      </c>
      <c r="P143" s="29"/>
      <c r="Q143" s="30"/>
      <c r="R143" s="29"/>
      <c r="S143" s="29"/>
      <c r="T143" s="29">
        <v>2</v>
      </c>
      <c r="U143" s="30">
        <f t="shared" si="139"/>
        <v>0.13333333333333333</v>
      </c>
      <c r="V143" s="29">
        <v>0</v>
      </c>
      <c r="W143" s="30">
        <f t="shared" si="140"/>
        <v>0</v>
      </c>
      <c r="X143" s="29">
        <v>2</v>
      </c>
      <c r="Y143" s="30">
        <f t="shared" si="141"/>
        <v>0.13333333333333333</v>
      </c>
    </row>
    <row r="144" spans="1:60" x14ac:dyDescent="0.25">
      <c r="A144" s="102"/>
      <c r="B144" s="99"/>
      <c r="C144" s="110"/>
      <c r="D144" s="28" t="s">
        <v>68</v>
      </c>
      <c r="E144" s="29">
        <v>6</v>
      </c>
      <c r="F144" s="29">
        <v>6</v>
      </c>
      <c r="G144" s="30">
        <f t="shared" si="127"/>
        <v>1</v>
      </c>
      <c r="H144" s="29">
        <v>6</v>
      </c>
      <c r="I144" s="30">
        <f t="shared" si="129"/>
        <v>1</v>
      </c>
      <c r="J144" s="29">
        <f>F144-H144</f>
        <v>0</v>
      </c>
      <c r="K144" s="30">
        <f t="shared" si="128"/>
        <v>0</v>
      </c>
      <c r="L144" s="29">
        <v>0</v>
      </c>
      <c r="M144" s="30">
        <f t="shared" si="138"/>
        <v>0</v>
      </c>
      <c r="N144" s="29"/>
      <c r="O144" s="30"/>
      <c r="P144" s="29"/>
      <c r="Q144" s="29"/>
      <c r="R144" s="29"/>
      <c r="S144" s="30"/>
      <c r="T144" s="29">
        <v>0</v>
      </c>
      <c r="U144" s="30">
        <f t="shared" si="139"/>
        <v>0</v>
      </c>
      <c r="V144" s="29">
        <v>0</v>
      </c>
      <c r="W144" s="30">
        <f t="shared" si="140"/>
        <v>0</v>
      </c>
      <c r="X144" s="29">
        <v>0</v>
      </c>
      <c r="Y144" s="30">
        <f t="shared" si="141"/>
        <v>0</v>
      </c>
    </row>
    <row r="145" spans="1:60" ht="71.25" customHeight="1" x14ac:dyDescent="0.25">
      <c r="A145" s="102"/>
      <c r="B145" s="99"/>
      <c r="C145" s="71" t="s">
        <v>72</v>
      </c>
      <c r="D145" s="28" t="s">
        <v>89</v>
      </c>
      <c r="E145" s="29">
        <v>26</v>
      </c>
      <c r="F145" s="29">
        <v>23</v>
      </c>
      <c r="G145" s="30">
        <f t="shared" si="127"/>
        <v>0.88461538461538458</v>
      </c>
      <c r="H145" s="29">
        <v>17</v>
      </c>
      <c r="I145" s="30">
        <f t="shared" si="129"/>
        <v>0.73913043478260865</v>
      </c>
      <c r="J145" s="29">
        <f>F145-H145</f>
        <v>6</v>
      </c>
      <c r="K145" s="30">
        <f t="shared" si="128"/>
        <v>0.2608695652173913</v>
      </c>
      <c r="L145" s="29">
        <v>4</v>
      </c>
      <c r="M145" s="30">
        <f t="shared" si="138"/>
        <v>0.15384615384615385</v>
      </c>
      <c r="N145" s="29"/>
      <c r="O145" s="30"/>
      <c r="P145" s="29"/>
      <c r="Q145" s="30"/>
      <c r="R145" s="29">
        <v>4</v>
      </c>
      <c r="S145" s="30">
        <f>R145/E145</f>
        <v>0.15384615384615385</v>
      </c>
      <c r="T145" s="29">
        <v>0</v>
      </c>
      <c r="U145" s="30">
        <f t="shared" si="139"/>
        <v>0</v>
      </c>
      <c r="V145" s="29">
        <v>0</v>
      </c>
      <c r="W145" s="30">
        <f t="shared" si="140"/>
        <v>0</v>
      </c>
      <c r="X145" s="29">
        <v>1</v>
      </c>
      <c r="Y145" s="30">
        <f t="shared" si="141"/>
        <v>3.8461538461538464E-2</v>
      </c>
    </row>
    <row r="146" spans="1:60" ht="28.5" x14ac:dyDescent="0.25">
      <c r="A146" s="102"/>
      <c r="B146" s="99"/>
      <c r="C146" s="109" t="s">
        <v>102</v>
      </c>
      <c r="D146" s="32" t="s">
        <v>122</v>
      </c>
      <c r="E146" s="33">
        <f>E147+E148+E149</f>
        <v>139</v>
      </c>
      <c r="F146" s="33">
        <f>F147+F148+F149</f>
        <v>115</v>
      </c>
      <c r="G146" s="34">
        <f t="shared" si="127"/>
        <v>0.82733812949640284</v>
      </c>
      <c r="H146" s="33">
        <f t="shared" ref="H146" si="145">F146-J146</f>
        <v>74</v>
      </c>
      <c r="I146" s="34">
        <f t="shared" si="129"/>
        <v>0.64347826086956517</v>
      </c>
      <c r="J146" s="33">
        <f>J147+J148+J149</f>
        <v>41</v>
      </c>
      <c r="K146" s="34">
        <f t="shared" si="128"/>
        <v>0.35652173913043478</v>
      </c>
      <c r="L146" s="33">
        <f>P146+R146</f>
        <v>34</v>
      </c>
      <c r="M146" s="34">
        <f t="shared" si="138"/>
        <v>0.2446043165467626</v>
      </c>
      <c r="N146" s="82"/>
      <c r="O146" s="30"/>
      <c r="P146" s="82">
        <f>P147+P148+P149</f>
        <v>25</v>
      </c>
      <c r="Q146" s="34">
        <f>P146/E147</f>
        <v>0.37878787878787878</v>
      </c>
      <c r="R146" s="82">
        <f>R147+R148+R149</f>
        <v>9</v>
      </c>
      <c r="S146" s="34">
        <f>R146/(E148+E149)</f>
        <v>0.12328767123287671</v>
      </c>
      <c r="T146" s="33">
        <f>T147+T148+T149</f>
        <v>6</v>
      </c>
      <c r="U146" s="34">
        <f t="shared" si="139"/>
        <v>4.3165467625899283E-2</v>
      </c>
      <c r="V146" s="33">
        <f>V147+V148+V149</f>
        <v>1</v>
      </c>
      <c r="W146" s="34">
        <f t="shared" si="140"/>
        <v>7.1942446043165471E-3</v>
      </c>
      <c r="X146" s="33">
        <f>X147+X148+X149</f>
        <v>18</v>
      </c>
      <c r="Y146" s="34">
        <f t="shared" si="141"/>
        <v>0.12949640287769784</v>
      </c>
    </row>
    <row r="147" spans="1:60" x14ac:dyDescent="0.25">
      <c r="A147" s="102"/>
      <c r="B147" s="99"/>
      <c r="C147" s="109"/>
      <c r="D147" s="28" t="s">
        <v>67</v>
      </c>
      <c r="E147" s="29">
        <f t="shared" ref="E147:V147" si="146">SUM(E134,E137,E140,E143)</f>
        <v>66</v>
      </c>
      <c r="F147" s="29">
        <f t="shared" si="146"/>
        <v>50</v>
      </c>
      <c r="G147" s="30">
        <f t="shared" si="127"/>
        <v>0.75757575757575757</v>
      </c>
      <c r="H147" s="29">
        <f t="shared" si="146"/>
        <v>31</v>
      </c>
      <c r="I147" s="30">
        <f t="shared" si="129"/>
        <v>0.62</v>
      </c>
      <c r="J147" s="29">
        <f t="shared" si="146"/>
        <v>19</v>
      </c>
      <c r="K147" s="30">
        <f t="shared" si="128"/>
        <v>0.38</v>
      </c>
      <c r="L147" s="29">
        <f>SUM(L134,L137,L140,L143)</f>
        <v>25</v>
      </c>
      <c r="M147" s="30">
        <f t="shared" si="138"/>
        <v>0.37878787878787878</v>
      </c>
      <c r="N147" s="29"/>
      <c r="O147" s="30"/>
      <c r="P147" s="29">
        <v>25</v>
      </c>
      <c r="Q147" s="30">
        <f>P147/E147</f>
        <v>0.37878787878787878</v>
      </c>
      <c r="R147" s="29"/>
      <c r="S147" s="30"/>
      <c r="T147" s="29">
        <f t="shared" si="146"/>
        <v>2</v>
      </c>
      <c r="U147" s="30">
        <f t="shared" si="139"/>
        <v>3.0303030303030304E-2</v>
      </c>
      <c r="V147" s="29">
        <f t="shared" si="146"/>
        <v>0</v>
      </c>
      <c r="W147" s="30">
        <f t="shared" si="140"/>
        <v>0</v>
      </c>
      <c r="X147" s="29">
        <f>SUM(X134,X137,X140,X143)</f>
        <v>4</v>
      </c>
      <c r="Y147" s="30">
        <f t="shared" si="141"/>
        <v>6.0606060606060608E-2</v>
      </c>
    </row>
    <row r="148" spans="1:60" x14ac:dyDescent="0.25">
      <c r="A148" s="102"/>
      <c r="B148" s="99"/>
      <c r="C148" s="109"/>
      <c r="D148" s="28" t="s">
        <v>68</v>
      </c>
      <c r="E148" s="29">
        <f t="shared" ref="E148:X149" si="147">SUM(E135,E138,E141,E144)</f>
        <v>47</v>
      </c>
      <c r="F148" s="29">
        <f t="shared" si="147"/>
        <v>42</v>
      </c>
      <c r="G148" s="30">
        <f t="shared" si="127"/>
        <v>0.8936170212765957</v>
      </c>
      <c r="H148" s="29">
        <f t="shared" si="147"/>
        <v>26</v>
      </c>
      <c r="I148" s="30">
        <f t="shared" si="129"/>
        <v>0.61904761904761907</v>
      </c>
      <c r="J148" s="29">
        <f t="shared" si="147"/>
        <v>16</v>
      </c>
      <c r="K148" s="30">
        <f t="shared" si="128"/>
        <v>0.38095238095238093</v>
      </c>
      <c r="L148" s="29">
        <f t="shared" ref="L148" si="148">SUM(L135,L138,L141,L144)</f>
        <v>5</v>
      </c>
      <c r="M148" s="30">
        <f t="shared" si="138"/>
        <v>0.10638297872340426</v>
      </c>
      <c r="N148" s="29"/>
      <c r="O148" s="30"/>
      <c r="P148" s="29"/>
      <c r="Q148" s="30"/>
      <c r="R148" s="29">
        <f t="shared" si="147"/>
        <v>5</v>
      </c>
      <c r="S148" s="30">
        <f>R148/E148</f>
        <v>0.10638297872340426</v>
      </c>
      <c r="T148" s="29">
        <f t="shared" si="147"/>
        <v>4</v>
      </c>
      <c r="U148" s="30">
        <f t="shared" si="139"/>
        <v>8.5106382978723402E-2</v>
      </c>
      <c r="V148" s="29">
        <f t="shared" si="147"/>
        <v>1</v>
      </c>
      <c r="W148" s="30">
        <f t="shared" si="140"/>
        <v>2.1276595744680851E-2</v>
      </c>
      <c r="X148" s="29">
        <f t="shared" si="147"/>
        <v>6</v>
      </c>
      <c r="Y148" s="30">
        <f t="shared" si="141"/>
        <v>0.1276595744680851</v>
      </c>
    </row>
    <row r="149" spans="1:60" s="43" customFormat="1" ht="16.5" thickBot="1" x14ac:dyDescent="0.3">
      <c r="A149" s="102"/>
      <c r="B149" s="99"/>
      <c r="C149" s="109"/>
      <c r="D149" s="28" t="s">
        <v>69</v>
      </c>
      <c r="E149" s="29">
        <f>SUM(E145)</f>
        <v>26</v>
      </c>
      <c r="F149" s="29">
        <f>SUM(F145)</f>
        <v>23</v>
      </c>
      <c r="G149" s="30">
        <f t="shared" si="127"/>
        <v>0.88461538461538458</v>
      </c>
      <c r="H149" s="29">
        <f>SUM(H145)</f>
        <v>17</v>
      </c>
      <c r="I149" s="30">
        <f t="shared" si="129"/>
        <v>0.73913043478260865</v>
      </c>
      <c r="J149" s="29">
        <f>SUM(J145)</f>
        <v>6</v>
      </c>
      <c r="K149" s="30">
        <f t="shared" si="128"/>
        <v>0.2608695652173913</v>
      </c>
      <c r="L149" s="29">
        <f>SUM(L145)</f>
        <v>4</v>
      </c>
      <c r="M149" s="30">
        <f t="shared" si="138"/>
        <v>0.15384615384615385</v>
      </c>
      <c r="N149" s="29"/>
      <c r="O149" s="30"/>
      <c r="P149" s="29"/>
      <c r="Q149" s="30"/>
      <c r="R149" s="29">
        <f>SUM(R145)</f>
        <v>4</v>
      </c>
      <c r="S149" s="30">
        <f>R149/E149</f>
        <v>0.15384615384615385</v>
      </c>
      <c r="T149" s="29">
        <f>SUM(T145)</f>
        <v>0</v>
      </c>
      <c r="U149" s="30">
        <f t="shared" si="139"/>
        <v>0</v>
      </c>
      <c r="V149" s="29">
        <f>SUM(V145)</f>
        <v>0</v>
      </c>
      <c r="W149" s="30">
        <f t="shared" si="140"/>
        <v>0</v>
      </c>
      <c r="X149" s="29">
        <f t="shared" si="147"/>
        <v>8</v>
      </c>
      <c r="Y149" s="30">
        <f t="shared" si="141"/>
        <v>0.30769230769230771</v>
      </c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:60" x14ac:dyDescent="0.25">
      <c r="A150" s="102" t="s">
        <v>60</v>
      </c>
      <c r="B150" s="99" t="s">
        <v>158</v>
      </c>
      <c r="C150" s="107" t="s">
        <v>7</v>
      </c>
      <c r="D150" s="3" t="s">
        <v>70</v>
      </c>
      <c r="E150" s="8">
        <f>E151+E152</f>
        <v>96</v>
      </c>
      <c r="F150" s="8">
        <f>F151+F152</f>
        <v>88</v>
      </c>
      <c r="G150" s="9">
        <f t="shared" si="127"/>
        <v>0.91666666666666663</v>
      </c>
      <c r="H150" s="8">
        <f>H151+H152</f>
        <v>72</v>
      </c>
      <c r="I150" s="9">
        <f t="shared" si="129"/>
        <v>0.81818181818181823</v>
      </c>
      <c r="J150" s="8">
        <f>SUM(J151,J152)</f>
        <v>16</v>
      </c>
      <c r="K150" s="9">
        <f t="shared" si="128"/>
        <v>0.18181818181818182</v>
      </c>
      <c r="L150" s="83">
        <f>L151+L152</f>
        <v>46</v>
      </c>
      <c r="M150" s="9">
        <f t="shared" si="138"/>
        <v>0.47916666666666669</v>
      </c>
      <c r="N150" s="83"/>
      <c r="O150" s="9"/>
      <c r="P150" s="83">
        <f>P151+P152</f>
        <v>36</v>
      </c>
      <c r="Q150" s="26">
        <f>P150/E151</f>
        <v>0.58064516129032262</v>
      </c>
      <c r="R150" s="83">
        <f>R151+R152</f>
        <v>10</v>
      </c>
      <c r="S150" s="9">
        <f>R150/E152</f>
        <v>0.29411764705882354</v>
      </c>
      <c r="T150" s="8">
        <f t="shared" ref="T150:X150" si="149">SUM(T151,T151)</f>
        <v>0</v>
      </c>
      <c r="U150" s="9">
        <f t="shared" si="139"/>
        <v>0</v>
      </c>
      <c r="V150" s="8">
        <f t="shared" si="149"/>
        <v>4</v>
      </c>
      <c r="W150" s="9">
        <f t="shared" si="140"/>
        <v>4.1666666666666664E-2</v>
      </c>
      <c r="X150" s="8">
        <f t="shared" si="149"/>
        <v>4</v>
      </c>
      <c r="Y150" s="9">
        <f t="shared" si="141"/>
        <v>4.1666666666666664E-2</v>
      </c>
    </row>
    <row r="151" spans="1:60" x14ac:dyDescent="0.25">
      <c r="A151" s="102"/>
      <c r="B151" s="99"/>
      <c r="C151" s="107"/>
      <c r="D151" s="3" t="s">
        <v>67</v>
      </c>
      <c r="E151" s="8">
        <v>62</v>
      </c>
      <c r="F151" s="8">
        <v>57</v>
      </c>
      <c r="G151" s="9">
        <f t="shared" si="127"/>
        <v>0.91935483870967738</v>
      </c>
      <c r="H151" s="8">
        <v>44</v>
      </c>
      <c r="I151" s="9">
        <f t="shared" si="129"/>
        <v>0.77192982456140347</v>
      </c>
      <c r="J151" s="8">
        <f>F151-H151</f>
        <v>13</v>
      </c>
      <c r="K151" s="9">
        <f t="shared" si="128"/>
        <v>0.22807017543859648</v>
      </c>
      <c r="L151" s="83">
        <v>36</v>
      </c>
      <c r="M151" s="9">
        <f t="shared" si="138"/>
        <v>0.58064516129032262</v>
      </c>
      <c r="N151" s="83"/>
      <c r="O151" s="9"/>
      <c r="P151" s="83">
        <v>36</v>
      </c>
      <c r="Q151" s="26">
        <f>P151/E151</f>
        <v>0.58064516129032262</v>
      </c>
      <c r="R151" s="83"/>
      <c r="S151" s="8"/>
      <c r="T151" s="8">
        <v>0</v>
      </c>
      <c r="U151" s="9">
        <f t="shared" si="139"/>
        <v>0</v>
      </c>
      <c r="V151" s="8">
        <v>2</v>
      </c>
      <c r="W151" s="9">
        <f t="shared" si="140"/>
        <v>3.2258064516129031E-2</v>
      </c>
      <c r="X151" s="8">
        <v>2</v>
      </c>
      <c r="Y151" s="9">
        <f t="shared" si="141"/>
        <v>3.2258064516129031E-2</v>
      </c>
    </row>
    <row r="152" spans="1:60" x14ac:dyDescent="0.25">
      <c r="A152" s="102"/>
      <c r="B152" s="99"/>
      <c r="C152" s="107"/>
      <c r="D152" s="3" t="s">
        <v>68</v>
      </c>
      <c r="E152" s="8">
        <v>34</v>
      </c>
      <c r="F152" s="8">
        <v>31</v>
      </c>
      <c r="G152" s="9">
        <f t="shared" si="127"/>
        <v>0.91176470588235292</v>
      </c>
      <c r="H152" s="8">
        <v>28</v>
      </c>
      <c r="I152" s="9">
        <f t="shared" si="129"/>
        <v>0.90322580645161288</v>
      </c>
      <c r="J152" s="8">
        <f>F152-H152</f>
        <v>3</v>
      </c>
      <c r="K152" s="9">
        <f t="shared" si="128"/>
        <v>9.6774193548387094E-2</v>
      </c>
      <c r="L152" s="83">
        <v>10</v>
      </c>
      <c r="M152" s="9">
        <f t="shared" si="138"/>
        <v>0.29411764705882354</v>
      </c>
      <c r="N152" s="83"/>
      <c r="O152" s="9"/>
      <c r="P152" s="83"/>
      <c r="Q152" s="26"/>
      <c r="R152" s="83">
        <v>10</v>
      </c>
      <c r="S152" s="9">
        <f>R152/E152</f>
        <v>0.29411764705882354</v>
      </c>
      <c r="T152" s="8">
        <v>1</v>
      </c>
      <c r="U152" s="9">
        <f t="shared" si="139"/>
        <v>2.9411764705882353E-2</v>
      </c>
      <c r="V152" s="8">
        <v>1</v>
      </c>
      <c r="W152" s="9">
        <f t="shared" si="140"/>
        <v>2.9411764705882353E-2</v>
      </c>
      <c r="X152" s="8">
        <v>1</v>
      </c>
      <c r="Y152" s="9">
        <f t="shared" si="141"/>
        <v>2.9411764705882353E-2</v>
      </c>
    </row>
    <row r="153" spans="1:60" ht="47.25" x14ac:dyDescent="0.25">
      <c r="A153" s="102"/>
      <c r="B153" s="99"/>
      <c r="C153" s="72" t="s">
        <v>71</v>
      </c>
      <c r="D153" s="3" t="s">
        <v>89</v>
      </c>
      <c r="E153" s="8">
        <v>10</v>
      </c>
      <c r="F153" s="8">
        <v>9</v>
      </c>
      <c r="G153" s="9">
        <f t="shared" si="127"/>
        <v>0.9</v>
      </c>
      <c r="H153" s="8">
        <v>7</v>
      </c>
      <c r="I153" s="9">
        <f t="shared" si="129"/>
        <v>0.77777777777777779</v>
      </c>
      <c r="J153" s="8">
        <f>F153-H153</f>
        <v>2</v>
      </c>
      <c r="K153" s="9">
        <f t="shared" si="128"/>
        <v>0.22222222222222221</v>
      </c>
      <c r="L153" s="83">
        <v>3</v>
      </c>
      <c r="M153" s="9">
        <f t="shared" si="138"/>
        <v>0.3</v>
      </c>
      <c r="N153" s="83"/>
      <c r="O153" s="9"/>
      <c r="P153" s="83"/>
      <c r="Q153" s="26"/>
      <c r="R153" s="83">
        <v>3</v>
      </c>
      <c r="S153" s="9">
        <f>R153/E153</f>
        <v>0.3</v>
      </c>
      <c r="T153" s="8">
        <v>0</v>
      </c>
      <c r="U153" s="9">
        <f t="shared" si="139"/>
        <v>0</v>
      </c>
      <c r="V153" s="8">
        <v>0</v>
      </c>
      <c r="W153" s="9">
        <f t="shared" si="140"/>
        <v>0</v>
      </c>
      <c r="X153" s="8">
        <v>0</v>
      </c>
      <c r="Y153" s="9">
        <f t="shared" si="141"/>
        <v>0</v>
      </c>
    </row>
    <row r="154" spans="1:60" ht="28.5" x14ac:dyDescent="0.25">
      <c r="A154" s="102"/>
      <c r="B154" s="99"/>
      <c r="C154" s="106" t="s">
        <v>101</v>
      </c>
      <c r="D154" s="20" t="s">
        <v>123</v>
      </c>
      <c r="E154" s="25">
        <f>E155+E156+E157</f>
        <v>106</v>
      </c>
      <c r="F154" s="25">
        <f>F155+F156+F157</f>
        <v>97</v>
      </c>
      <c r="G154" s="26">
        <f t="shared" si="127"/>
        <v>0.91509433962264153</v>
      </c>
      <c r="H154" s="25">
        <f>H155+H156+H157</f>
        <v>79</v>
      </c>
      <c r="I154" s="26">
        <f t="shared" si="129"/>
        <v>0.81443298969072164</v>
      </c>
      <c r="J154" s="25">
        <f>J155+J156+J157</f>
        <v>18</v>
      </c>
      <c r="K154" s="26">
        <f t="shared" si="128"/>
        <v>0.18556701030927836</v>
      </c>
      <c r="L154" s="83">
        <f>SUM(L155:L157)</f>
        <v>49</v>
      </c>
      <c r="M154" s="26">
        <f t="shared" si="138"/>
        <v>0.46226415094339623</v>
      </c>
      <c r="N154" s="83"/>
      <c r="O154" s="9"/>
      <c r="P154" s="83">
        <f>SUM(P155:P157)</f>
        <v>36</v>
      </c>
      <c r="Q154" s="26">
        <f t="shared" ref="Q154" si="150">P154/L154</f>
        <v>0.73469387755102045</v>
      </c>
      <c r="R154" s="83">
        <f>SUM(R155:R157)</f>
        <v>13</v>
      </c>
      <c r="S154" s="26">
        <f>R154/(E156+E157)</f>
        <v>0.29545454545454547</v>
      </c>
      <c r="T154" s="25">
        <f>T155+T156+T157</f>
        <v>1</v>
      </c>
      <c r="U154" s="26">
        <f t="shared" si="139"/>
        <v>9.433962264150943E-3</v>
      </c>
      <c r="V154" s="25">
        <f>V155+V156+V157</f>
        <v>3</v>
      </c>
      <c r="W154" s="26">
        <f t="shared" si="140"/>
        <v>2.8301886792452831E-2</v>
      </c>
      <c r="X154" s="25">
        <f>X155+X156+X157</f>
        <v>3</v>
      </c>
      <c r="Y154" s="26">
        <f t="shared" si="141"/>
        <v>2.8301886792452831E-2</v>
      </c>
    </row>
    <row r="155" spans="1:60" x14ac:dyDescent="0.25">
      <c r="A155" s="102"/>
      <c r="B155" s="99"/>
      <c r="C155" s="106"/>
      <c r="D155" s="3" t="s">
        <v>67</v>
      </c>
      <c r="E155" s="8">
        <f t="shared" ref="E155:J157" si="151">SUM(E151)</f>
        <v>62</v>
      </c>
      <c r="F155" s="8">
        <f t="shared" si="151"/>
        <v>57</v>
      </c>
      <c r="G155" s="9">
        <f t="shared" si="127"/>
        <v>0.91935483870967738</v>
      </c>
      <c r="H155" s="8">
        <f t="shared" si="151"/>
        <v>44</v>
      </c>
      <c r="I155" s="9">
        <f t="shared" si="129"/>
        <v>0.77192982456140347</v>
      </c>
      <c r="J155" s="8">
        <f t="shared" si="151"/>
        <v>13</v>
      </c>
      <c r="K155" s="9">
        <f t="shared" si="128"/>
        <v>0.22807017543859648</v>
      </c>
      <c r="L155" s="83">
        <f>L151</f>
        <v>36</v>
      </c>
      <c r="M155" s="9">
        <f t="shared" si="138"/>
        <v>0.58064516129032262</v>
      </c>
      <c r="N155" s="83"/>
      <c r="O155" s="9"/>
      <c r="P155" s="83">
        <f>P151</f>
        <v>36</v>
      </c>
      <c r="Q155" s="26">
        <f>P155/E155</f>
        <v>0.58064516129032262</v>
      </c>
      <c r="R155" s="83"/>
      <c r="S155" s="8"/>
      <c r="T155" s="8">
        <f>SUM(T151)</f>
        <v>0</v>
      </c>
      <c r="U155" s="9">
        <f t="shared" si="139"/>
        <v>0</v>
      </c>
      <c r="V155" s="8">
        <f t="shared" ref="V155:V157" si="152">SUM(V151)</f>
        <v>2</v>
      </c>
      <c r="W155" s="9">
        <f t="shared" si="140"/>
        <v>3.2258064516129031E-2</v>
      </c>
      <c r="X155" s="8">
        <f t="shared" ref="X155:X157" si="153">SUM(X151)</f>
        <v>2</v>
      </c>
      <c r="Y155" s="9">
        <f t="shared" si="141"/>
        <v>3.2258064516129031E-2</v>
      </c>
    </row>
    <row r="156" spans="1:60" x14ac:dyDescent="0.25">
      <c r="A156" s="102"/>
      <c r="B156" s="99"/>
      <c r="C156" s="106"/>
      <c r="D156" s="3" t="s">
        <v>68</v>
      </c>
      <c r="E156" s="8">
        <f t="shared" si="151"/>
        <v>34</v>
      </c>
      <c r="F156" s="8">
        <f t="shared" si="151"/>
        <v>31</v>
      </c>
      <c r="G156" s="9">
        <f t="shared" si="127"/>
        <v>0.91176470588235292</v>
      </c>
      <c r="H156" s="8">
        <f t="shared" si="151"/>
        <v>28</v>
      </c>
      <c r="I156" s="9">
        <f t="shared" si="129"/>
        <v>0.90322580645161288</v>
      </c>
      <c r="J156" s="8">
        <f t="shared" si="151"/>
        <v>3</v>
      </c>
      <c r="K156" s="9">
        <f t="shared" si="128"/>
        <v>9.6774193548387094E-2</v>
      </c>
      <c r="L156" s="83">
        <f>L152</f>
        <v>10</v>
      </c>
      <c r="M156" s="9">
        <f t="shared" si="138"/>
        <v>0.29411764705882354</v>
      </c>
      <c r="N156" s="83"/>
      <c r="O156" s="9"/>
      <c r="P156" s="83"/>
      <c r="Q156" s="26"/>
      <c r="R156" s="83">
        <f>R152</f>
        <v>10</v>
      </c>
      <c r="S156" s="9">
        <f>R156/E156</f>
        <v>0.29411764705882354</v>
      </c>
      <c r="T156" s="8">
        <f>SUM(T152)</f>
        <v>1</v>
      </c>
      <c r="U156" s="9">
        <f t="shared" si="139"/>
        <v>2.9411764705882353E-2</v>
      </c>
      <c r="V156" s="8">
        <f t="shared" si="152"/>
        <v>1</v>
      </c>
      <c r="W156" s="9">
        <f t="shared" si="140"/>
        <v>2.9411764705882353E-2</v>
      </c>
      <c r="X156" s="8">
        <f t="shared" si="153"/>
        <v>1</v>
      </c>
      <c r="Y156" s="9">
        <f t="shared" si="141"/>
        <v>2.9411764705882353E-2</v>
      </c>
    </row>
    <row r="157" spans="1:60" s="43" customFormat="1" ht="16.5" thickBot="1" x14ac:dyDescent="0.3">
      <c r="A157" s="102"/>
      <c r="B157" s="99"/>
      <c r="C157" s="106"/>
      <c r="D157" s="3" t="s">
        <v>69</v>
      </c>
      <c r="E157" s="8">
        <f t="shared" si="151"/>
        <v>10</v>
      </c>
      <c r="F157" s="8">
        <f t="shared" si="151"/>
        <v>9</v>
      </c>
      <c r="G157" s="9">
        <f t="shared" si="127"/>
        <v>0.9</v>
      </c>
      <c r="H157" s="8">
        <f t="shared" si="151"/>
        <v>7</v>
      </c>
      <c r="I157" s="9">
        <f t="shared" si="129"/>
        <v>0.77777777777777779</v>
      </c>
      <c r="J157" s="8">
        <f t="shared" si="151"/>
        <v>2</v>
      </c>
      <c r="K157" s="9">
        <f t="shared" si="128"/>
        <v>0.22222222222222221</v>
      </c>
      <c r="L157" s="83">
        <f>L153</f>
        <v>3</v>
      </c>
      <c r="M157" s="9">
        <f t="shared" si="138"/>
        <v>0.3</v>
      </c>
      <c r="N157" s="83"/>
      <c r="O157" s="9"/>
      <c r="P157" s="83"/>
      <c r="Q157" s="26"/>
      <c r="R157" s="83">
        <f>R153</f>
        <v>3</v>
      </c>
      <c r="S157" s="9">
        <f>R157/E157</f>
        <v>0.3</v>
      </c>
      <c r="T157" s="8">
        <f>SUM(T153)</f>
        <v>0</v>
      </c>
      <c r="U157" s="9">
        <f t="shared" si="139"/>
        <v>0</v>
      </c>
      <c r="V157" s="8">
        <f t="shared" si="152"/>
        <v>0</v>
      </c>
      <c r="W157" s="9">
        <f t="shared" si="140"/>
        <v>0</v>
      </c>
      <c r="X157" s="8">
        <f t="shared" si="153"/>
        <v>0</v>
      </c>
      <c r="Y157" s="9">
        <f t="shared" si="141"/>
        <v>0</v>
      </c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:60" x14ac:dyDescent="0.25">
      <c r="A158" s="102" t="s">
        <v>61</v>
      </c>
      <c r="B158" s="99" t="s">
        <v>159</v>
      </c>
      <c r="C158" s="126" t="s">
        <v>19</v>
      </c>
      <c r="D158" s="28" t="s">
        <v>70</v>
      </c>
      <c r="E158" s="29">
        <f>E159+E160</f>
        <v>204</v>
      </c>
      <c r="F158" s="29">
        <f t="shared" ref="F158:X158" si="154">SUM(F159,F160)</f>
        <v>156</v>
      </c>
      <c r="G158" s="30">
        <f t="shared" si="127"/>
        <v>0.76470588235294112</v>
      </c>
      <c r="H158" s="29">
        <f t="shared" si="154"/>
        <v>98</v>
      </c>
      <c r="I158" s="30">
        <f t="shared" si="129"/>
        <v>0.62820512820512819</v>
      </c>
      <c r="J158" s="29">
        <f>J159+J160</f>
        <v>58</v>
      </c>
      <c r="K158" s="30">
        <f t="shared" si="128"/>
        <v>0.37179487179487181</v>
      </c>
      <c r="L158" s="29">
        <f>L159+L160</f>
        <v>86</v>
      </c>
      <c r="M158" s="30">
        <f t="shared" si="138"/>
        <v>0.42156862745098039</v>
      </c>
      <c r="N158" s="29"/>
      <c r="O158" s="30"/>
      <c r="P158" s="29">
        <f>P159+P160</f>
        <v>80</v>
      </c>
      <c r="Q158" s="34">
        <f>P158/E159</f>
        <v>0.50314465408805031</v>
      </c>
      <c r="R158" s="29">
        <f>R159+R160</f>
        <v>6</v>
      </c>
      <c r="S158" s="30">
        <f t="shared" ref="S158" si="155">R158/L158</f>
        <v>6.9767441860465115E-2</v>
      </c>
      <c r="T158" s="29">
        <f t="shared" si="154"/>
        <v>4</v>
      </c>
      <c r="U158" s="30">
        <f t="shared" si="139"/>
        <v>1.9607843137254902E-2</v>
      </c>
      <c r="V158" s="29">
        <f t="shared" si="154"/>
        <v>11</v>
      </c>
      <c r="W158" s="30">
        <f t="shared" si="140"/>
        <v>5.3921568627450983E-2</v>
      </c>
      <c r="X158" s="29">
        <f t="shared" si="154"/>
        <v>9</v>
      </c>
      <c r="Y158" s="30">
        <f t="shared" si="141"/>
        <v>4.4117647058823532E-2</v>
      </c>
    </row>
    <row r="159" spans="1:60" x14ac:dyDescent="0.25">
      <c r="A159" s="102"/>
      <c r="B159" s="99"/>
      <c r="C159" s="126"/>
      <c r="D159" s="28" t="s">
        <v>67</v>
      </c>
      <c r="E159" s="29">
        <v>159</v>
      </c>
      <c r="F159" s="29">
        <v>115</v>
      </c>
      <c r="G159" s="30">
        <f t="shared" si="127"/>
        <v>0.72327044025157228</v>
      </c>
      <c r="H159" s="29">
        <v>65</v>
      </c>
      <c r="I159" s="30">
        <f t="shared" si="129"/>
        <v>0.56521739130434778</v>
      </c>
      <c r="J159" s="29">
        <f t="shared" ref="J159:J164" si="156">F159-H159</f>
        <v>50</v>
      </c>
      <c r="K159" s="30">
        <f t="shared" si="128"/>
        <v>0.43478260869565216</v>
      </c>
      <c r="L159" s="29">
        <v>80</v>
      </c>
      <c r="M159" s="30">
        <f t="shared" si="138"/>
        <v>0.50314465408805031</v>
      </c>
      <c r="N159" s="29"/>
      <c r="O159" s="30"/>
      <c r="P159" s="29">
        <v>80</v>
      </c>
      <c r="Q159" s="34">
        <f>P159/E159</f>
        <v>0.50314465408805031</v>
      </c>
      <c r="R159" s="29"/>
      <c r="S159" s="29"/>
      <c r="T159" s="29">
        <v>4</v>
      </c>
      <c r="U159" s="30">
        <f t="shared" si="139"/>
        <v>2.5157232704402517E-2</v>
      </c>
      <c r="V159" s="29">
        <v>7</v>
      </c>
      <c r="W159" s="30">
        <f t="shared" si="140"/>
        <v>4.40251572327044E-2</v>
      </c>
      <c r="X159" s="29">
        <v>7</v>
      </c>
      <c r="Y159" s="30">
        <f t="shared" si="141"/>
        <v>4.40251572327044E-2</v>
      </c>
    </row>
    <row r="160" spans="1:60" x14ac:dyDescent="0.25">
      <c r="A160" s="102"/>
      <c r="B160" s="99"/>
      <c r="C160" s="126"/>
      <c r="D160" s="28" t="s">
        <v>68</v>
      </c>
      <c r="E160" s="29">
        <v>45</v>
      </c>
      <c r="F160" s="29">
        <v>41</v>
      </c>
      <c r="G160" s="30">
        <f t="shared" si="127"/>
        <v>0.91111111111111109</v>
      </c>
      <c r="H160" s="29">
        <v>33</v>
      </c>
      <c r="I160" s="30">
        <f t="shared" si="129"/>
        <v>0.80487804878048785</v>
      </c>
      <c r="J160" s="29">
        <f t="shared" si="156"/>
        <v>8</v>
      </c>
      <c r="K160" s="30">
        <f t="shared" si="128"/>
        <v>0.1951219512195122</v>
      </c>
      <c r="L160" s="29">
        <v>6</v>
      </c>
      <c r="M160" s="30">
        <f t="shared" si="138"/>
        <v>0.13333333333333333</v>
      </c>
      <c r="N160" s="29"/>
      <c r="O160" s="30"/>
      <c r="P160" s="29"/>
      <c r="Q160" s="34"/>
      <c r="R160" s="29">
        <v>6</v>
      </c>
      <c r="S160" s="30">
        <f>R160/E160</f>
        <v>0.13333333333333333</v>
      </c>
      <c r="T160" s="29">
        <v>0</v>
      </c>
      <c r="U160" s="30">
        <f t="shared" si="139"/>
        <v>0</v>
      </c>
      <c r="V160" s="29">
        <v>4</v>
      </c>
      <c r="W160" s="30">
        <f t="shared" si="140"/>
        <v>8.8888888888888892E-2</v>
      </c>
      <c r="X160" s="29">
        <v>2</v>
      </c>
      <c r="Y160" s="30">
        <f t="shared" si="141"/>
        <v>4.4444444444444446E-2</v>
      </c>
    </row>
    <row r="161" spans="1:60" ht="74.25" customHeight="1" x14ac:dyDescent="0.25">
      <c r="A161" s="102"/>
      <c r="B161" s="99"/>
      <c r="C161" s="71" t="s">
        <v>20</v>
      </c>
      <c r="D161" s="28" t="s">
        <v>87</v>
      </c>
      <c r="E161" s="29">
        <v>23</v>
      </c>
      <c r="F161" s="29">
        <v>19</v>
      </c>
      <c r="G161" s="30">
        <f t="shared" si="127"/>
        <v>0.82608695652173914</v>
      </c>
      <c r="H161" s="29">
        <v>7</v>
      </c>
      <c r="I161" s="30">
        <f t="shared" si="129"/>
        <v>0.36842105263157893</v>
      </c>
      <c r="J161" s="29">
        <f t="shared" si="156"/>
        <v>12</v>
      </c>
      <c r="K161" s="30">
        <f t="shared" si="128"/>
        <v>0.63157894736842102</v>
      </c>
      <c r="L161" s="29">
        <v>8</v>
      </c>
      <c r="M161" s="30">
        <f t="shared" si="138"/>
        <v>0.34782608695652173</v>
      </c>
      <c r="N161" s="29"/>
      <c r="O161" s="30"/>
      <c r="P161" s="29">
        <v>8</v>
      </c>
      <c r="Q161" s="34">
        <f>P161/E161</f>
        <v>0.34782608695652173</v>
      </c>
      <c r="R161" s="29"/>
      <c r="S161" s="29"/>
      <c r="T161" s="29">
        <v>1</v>
      </c>
      <c r="U161" s="30">
        <f t="shared" si="139"/>
        <v>4.3478260869565216E-2</v>
      </c>
      <c r="V161" s="29">
        <v>0</v>
      </c>
      <c r="W161" s="30">
        <f t="shared" si="140"/>
        <v>0</v>
      </c>
      <c r="X161" s="29">
        <v>2</v>
      </c>
      <c r="Y161" s="30">
        <f t="shared" si="141"/>
        <v>8.6956521739130432E-2</v>
      </c>
    </row>
    <row r="162" spans="1:60" ht="30" x14ac:dyDescent="0.25">
      <c r="A162" s="102"/>
      <c r="B162" s="99"/>
      <c r="C162" s="31" t="s">
        <v>21</v>
      </c>
      <c r="D162" s="28" t="s">
        <v>89</v>
      </c>
      <c r="E162" s="29">
        <v>71</v>
      </c>
      <c r="F162" s="29">
        <v>66</v>
      </c>
      <c r="G162" s="30">
        <f t="shared" si="127"/>
        <v>0.92957746478873238</v>
      </c>
      <c r="H162" s="29">
        <v>48</v>
      </c>
      <c r="I162" s="30">
        <f t="shared" si="129"/>
        <v>0.72727272727272729</v>
      </c>
      <c r="J162" s="29">
        <f t="shared" si="156"/>
        <v>18</v>
      </c>
      <c r="K162" s="30">
        <f t="shared" si="128"/>
        <v>0.27272727272727271</v>
      </c>
      <c r="L162" s="29">
        <v>8</v>
      </c>
      <c r="M162" s="30">
        <f t="shared" si="138"/>
        <v>0.11267605633802817</v>
      </c>
      <c r="N162" s="29"/>
      <c r="O162" s="30"/>
      <c r="P162" s="29"/>
      <c r="Q162" s="34"/>
      <c r="R162" s="29">
        <v>8</v>
      </c>
      <c r="S162" s="30">
        <f>R162/E162</f>
        <v>0.11267605633802817</v>
      </c>
      <c r="T162" s="29">
        <v>1</v>
      </c>
      <c r="U162" s="30">
        <f t="shared" si="139"/>
        <v>1.4084507042253521E-2</v>
      </c>
      <c r="V162" s="29">
        <v>3</v>
      </c>
      <c r="W162" s="30">
        <f t="shared" si="140"/>
        <v>4.2253521126760563E-2</v>
      </c>
      <c r="X162" s="29">
        <v>8</v>
      </c>
      <c r="Y162" s="30">
        <f t="shared" si="141"/>
        <v>0.11267605633802817</v>
      </c>
    </row>
    <row r="163" spans="1:60" ht="47.25" customHeight="1" x14ac:dyDescent="0.25">
      <c r="A163" s="102"/>
      <c r="B163" s="99"/>
      <c r="C163" s="71" t="s">
        <v>46</v>
      </c>
      <c r="D163" s="28" t="s">
        <v>44</v>
      </c>
      <c r="E163" s="29">
        <v>23</v>
      </c>
      <c r="F163" s="29">
        <v>12</v>
      </c>
      <c r="G163" s="30">
        <f t="shared" si="127"/>
        <v>0.52173913043478259</v>
      </c>
      <c r="H163" s="29">
        <v>9</v>
      </c>
      <c r="I163" s="30">
        <f t="shared" si="129"/>
        <v>0.75</v>
      </c>
      <c r="J163" s="29">
        <f t="shared" si="156"/>
        <v>3</v>
      </c>
      <c r="K163" s="30">
        <f t="shared" si="128"/>
        <v>0.25</v>
      </c>
      <c r="L163" s="29">
        <v>9</v>
      </c>
      <c r="M163" s="30">
        <f t="shared" si="138"/>
        <v>0.39130434782608697</v>
      </c>
      <c r="N163" s="29">
        <v>9</v>
      </c>
      <c r="O163" s="30">
        <f>N163/E163</f>
        <v>0.39130434782608697</v>
      </c>
      <c r="P163" s="29"/>
      <c r="Q163" s="34"/>
      <c r="R163" s="29"/>
      <c r="S163" s="29"/>
      <c r="T163" s="29">
        <v>0</v>
      </c>
      <c r="U163" s="30">
        <f t="shared" si="139"/>
        <v>0</v>
      </c>
      <c r="V163" s="29">
        <v>2</v>
      </c>
      <c r="W163" s="30">
        <f t="shared" si="140"/>
        <v>8.6956521739130432E-2</v>
      </c>
      <c r="X163" s="29">
        <v>1</v>
      </c>
      <c r="Y163" s="30">
        <f t="shared" si="141"/>
        <v>4.3478260869565216E-2</v>
      </c>
    </row>
    <row r="164" spans="1:60" s="44" customFormat="1" ht="47.25" customHeight="1" x14ac:dyDescent="0.25">
      <c r="A164" s="102"/>
      <c r="B164" s="99"/>
      <c r="C164" s="71" t="s">
        <v>164</v>
      </c>
      <c r="D164" s="28" t="s">
        <v>44</v>
      </c>
      <c r="E164" s="29">
        <v>24</v>
      </c>
      <c r="F164" s="29">
        <v>18</v>
      </c>
      <c r="G164" s="30">
        <f t="shared" si="127"/>
        <v>0.75</v>
      </c>
      <c r="H164" s="29">
        <v>10</v>
      </c>
      <c r="I164" s="30">
        <f t="shared" si="129"/>
        <v>0.55555555555555558</v>
      </c>
      <c r="J164" s="29">
        <f t="shared" si="156"/>
        <v>8</v>
      </c>
      <c r="K164" s="30">
        <f t="shared" si="128"/>
        <v>0.44444444444444442</v>
      </c>
      <c r="L164" s="29">
        <v>13</v>
      </c>
      <c r="M164" s="30">
        <f t="shared" si="138"/>
        <v>0.54166666666666663</v>
      </c>
      <c r="N164" s="29">
        <v>13</v>
      </c>
      <c r="O164" s="30">
        <f>N164/E164</f>
        <v>0.54166666666666663</v>
      </c>
      <c r="P164" s="29"/>
      <c r="Q164" s="34"/>
      <c r="R164" s="29"/>
      <c r="S164" s="29"/>
      <c r="T164" s="29">
        <v>0</v>
      </c>
      <c r="U164" s="30">
        <f t="shared" si="139"/>
        <v>0</v>
      </c>
      <c r="V164" s="29">
        <v>5</v>
      </c>
      <c r="W164" s="30">
        <f t="shared" si="140"/>
        <v>0.20833333333333334</v>
      </c>
      <c r="X164" s="29">
        <v>8</v>
      </c>
      <c r="Y164" s="30">
        <f t="shared" si="141"/>
        <v>0.33333333333333331</v>
      </c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</row>
    <row r="165" spans="1:60" ht="28.5" x14ac:dyDescent="0.25">
      <c r="A165" s="102"/>
      <c r="B165" s="99"/>
      <c r="C165" s="109" t="s">
        <v>100</v>
      </c>
      <c r="D165" s="32" t="s">
        <v>124</v>
      </c>
      <c r="E165" s="33">
        <f>E166+E167+E168+E169</f>
        <v>345</v>
      </c>
      <c r="F165" s="33">
        <f>F166+F167+F168+F169</f>
        <v>271</v>
      </c>
      <c r="G165" s="34">
        <f t="shared" si="127"/>
        <v>0.78550724637681157</v>
      </c>
      <c r="H165" s="33">
        <f>H166+H167+H168+H169</f>
        <v>172</v>
      </c>
      <c r="I165" s="34">
        <f t="shared" si="129"/>
        <v>0.63468634686346859</v>
      </c>
      <c r="J165" s="33">
        <f>J166+J167+J168+J169</f>
        <v>91</v>
      </c>
      <c r="K165" s="34">
        <f t="shared" si="128"/>
        <v>0.33579335793357934</v>
      </c>
      <c r="L165" s="33">
        <f>N165+P165+R165</f>
        <v>124</v>
      </c>
      <c r="M165" s="34">
        <f t="shared" si="138"/>
        <v>0.35942028985507246</v>
      </c>
      <c r="N165" s="33">
        <v>22</v>
      </c>
      <c r="O165" s="30">
        <f>N165/E169</f>
        <v>0.46808510638297873</v>
      </c>
      <c r="P165" s="33">
        <f>P166+P168</f>
        <v>88</v>
      </c>
      <c r="Q165" s="34">
        <f>P165/E166</f>
        <v>0.48351648351648352</v>
      </c>
      <c r="R165" s="33">
        <f>R167+R168</f>
        <v>14</v>
      </c>
      <c r="S165" s="34">
        <f>R165/(E167+E168)</f>
        <v>0.1206896551724138</v>
      </c>
      <c r="T165" s="33">
        <f>T166+T167+T168+T169</f>
        <v>6</v>
      </c>
      <c r="U165" s="34">
        <f t="shared" si="139"/>
        <v>1.7391304347826087E-2</v>
      </c>
      <c r="V165" s="33">
        <f>V166+V167+V168+V169</f>
        <v>21</v>
      </c>
      <c r="W165" s="34">
        <f t="shared" si="140"/>
        <v>6.0869565217391307E-2</v>
      </c>
      <c r="X165" s="33">
        <f>X166+X167+X168+X169</f>
        <v>28</v>
      </c>
      <c r="Y165" s="34">
        <f t="shared" si="141"/>
        <v>8.1159420289855067E-2</v>
      </c>
    </row>
    <row r="166" spans="1:60" x14ac:dyDescent="0.25">
      <c r="A166" s="102"/>
      <c r="B166" s="99"/>
      <c r="C166" s="109"/>
      <c r="D166" s="28" t="s">
        <v>67</v>
      </c>
      <c r="E166" s="29">
        <f>SUM(E159,E161)</f>
        <v>182</v>
      </c>
      <c r="F166" s="29">
        <f>SUM(F159,F161)</f>
        <v>134</v>
      </c>
      <c r="G166" s="30">
        <f t="shared" si="127"/>
        <v>0.73626373626373631</v>
      </c>
      <c r="H166" s="29">
        <f>SUM(H159,H161)</f>
        <v>72</v>
      </c>
      <c r="I166" s="30">
        <f t="shared" si="129"/>
        <v>0.53731343283582089</v>
      </c>
      <c r="J166" s="29">
        <f>SUM(J159,J161)</f>
        <v>62</v>
      </c>
      <c r="K166" s="30">
        <f t="shared" si="128"/>
        <v>0.46268656716417911</v>
      </c>
      <c r="L166" s="29">
        <f>SUM(L159,L161)</f>
        <v>88</v>
      </c>
      <c r="M166" s="30">
        <f t="shared" si="138"/>
        <v>0.48351648351648352</v>
      </c>
      <c r="N166" s="29"/>
      <c r="O166" s="30"/>
      <c r="P166" s="29">
        <f>SUM(P159,P161)</f>
        <v>88</v>
      </c>
      <c r="Q166" s="34">
        <f>P166/E166</f>
        <v>0.48351648351648352</v>
      </c>
      <c r="R166" s="29"/>
      <c r="S166" s="34"/>
      <c r="T166" s="29">
        <f>SUM(T159,T161)</f>
        <v>5</v>
      </c>
      <c r="U166" s="30">
        <f t="shared" si="139"/>
        <v>2.7472527472527472E-2</v>
      </c>
      <c r="V166" s="29">
        <f>SUM(V159,V161)</f>
        <v>7</v>
      </c>
      <c r="W166" s="30">
        <f t="shared" si="140"/>
        <v>3.8461538461538464E-2</v>
      </c>
      <c r="X166" s="29">
        <f>SUM(X159,X161)</f>
        <v>9</v>
      </c>
      <c r="Y166" s="30">
        <f t="shared" si="141"/>
        <v>4.9450549450549448E-2</v>
      </c>
    </row>
    <row r="167" spans="1:60" x14ac:dyDescent="0.25">
      <c r="A167" s="102"/>
      <c r="B167" s="99"/>
      <c r="C167" s="109"/>
      <c r="D167" s="28" t="s">
        <v>68</v>
      </c>
      <c r="E167" s="29">
        <f>SUM(E160)</f>
        <v>45</v>
      </c>
      <c r="F167" s="29">
        <f>SUM(F160)</f>
        <v>41</v>
      </c>
      <c r="G167" s="30">
        <f t="shared" si="127"/>
        <v>0.91111111111111109</v>
      </c>
      <c r="H167" s="29">
        <f>SUM(H160)</f>
        <v>33</v>
      </c>
      <c r="I167" s="30">
        <f t="shared" si="129"/>
        <v>0.80487804878048785</v>
      </c>
      <c r="J167" s="29">
        <f>SUM(J160)</f>
        <v>8</v>
      </c>
      <c r="K167" s="30">
        <f t="shared" si="128"/>
        <v>0.1951219512195122</v>
      </c>
      <c r="L167" s="29">
        <f>SUM(L160)</f>
        <v>6</v>
      </c>
      <c r="M167" s="30">
        <f t="shared" si="138"/>
        <v>0.13333333333333333</v>
      </c>
      <c r="N167" s="29"/>
      <c r="O167" s="30"/>
      <c r="P167" s="29"/>
      <c r="Q167" s="34"/>
      <c r="R167" s="29">
        <f>SUM(R160)</f>
        <v>6</v>
      </c>
      <c r="S167" s="34">
        <f>R167/E167</f>
        <v>0.13333333333333333</v>
      </c>
      <c r="T167" s="29">
        <f>SUM(T160)</f>
        <v>0</v>
      </c>
      <c r="U167" s="30">
        <f t="shared" si="139"/>
        <v>0</v>
      </c>
      <c r="V167" s="29">
        <f>SUM(V160)</f>
        <v>4</v>
      </c>
      <c r="W167" s="30">
        <f t="shared" si="140"/>
        <v>8.8888888888888892E-2</v>
      </c>
      <c r="X167" s="29">
        <f>SUM(X160)</f>
        <v>2</v>
      </c>
      <c r="Y167" s="30">
        <f t="shared" si="141"/>
        <v>4.4444444444444446E-2</v>
      </c>
    </row>
    <row r="168" spans="1:60" x14ac:dyDescent="0.25">
      <c r="A168" s="102"/>
      <c r="B168" s="99"/>
      <c r="C168" s="109"/>
      <c r="D168" s="28" t="s">
        <v>69</v>
      </c>
      <c r="E168" s="29">
        <f>SUM(E162)</f>
        <v>71</v>
      </c>
      <c r="F168" s="29">
        <f>SUM(F162)</f>
        <v>66</v>
      </c>
      <c r="G168" s="30">
        <f t="shared" si="127"/>
        <v>0.92957746478873238</v>
      </c>
      <c r="H168" s="29">
        <f>SUM(H162)</f>
        <v>48</v>
      </c>
      <c r="I168" s="30">
        <f t="shared" si="129"/>
        <v>0.72727272727272729</v>
      </c>
      <c r="J168" s="29">
        <f>SUM(J162)</f>
        <v>18</v>
      </c>
      <c r="K168" s="30">
        <f t="shared" si="128"/>
        <v>0.27272727272727271</v>
      </c>
      <c r="L168" s="29">
        <f>SUM(L162)</f>
        <v>8</v>
      </c>
      <c r="M168" s="30">
        <f t="shared" si="138"/>
        <v>0.11267605633802817</v>
      </c>
      <c r="N168" s="29"/>
      <c r="O168" s="30"/>
      <c r="P168" s="29"/>
      <c r="Q168" s="34"/>
      <c r="R168" s="29">
        <f>SUM(R162)</f>
        <v>8</v>
      </c>
      <c r="S168" s="34">
        <f>R168/E168</f>
        <v>0.11267605633802817</v>
      </c>
      <c r="T168" s="29">
        <f>SUM(T162)</f>
        <v>1</v>
      </c>
      <c r="U168" s="30">
        <f t="shared" si="139"/>
        <v>1.4084507042253521E-2</v>
      </c>
      <c r="V168" s="29">
        <f>SUM(V162)</f>
        <v>3</v>
      </c>
      <c r="W168" s="30">
        <f t="shared" si="140"/>
        <v>4.2253521126760563E-2</v>
      </c>
      <c r="X168" s="29">
        <f>SUM(X162)</f>
        <v>8</v>
      </c>
      <c r="Y168" s="30">
        <f t="shared" si="141"/>
        <v>0.11267605633802817</v>
      </c>
    </row>
    <row r="169" spans="1:60" s="43" customFormat="1" ht="16.5" thickBot="1" x14ac:dyDescent="0.3">
      <c r="A169" s="102"/>
      <c r="B169" s="99"/>
      <c r="C169" s="109"/>
      <c r="D169" s="28" t="s">
        <v>44</v>
      </c>
      <c r="E169" s="29">
        <f>SUM(E163,E164)</f>
        <v>47</v>
      </c>
      <c r="F169" s="29">
        <f>SUM(F163,F164)</f>
        <v>30</v>
      </c>
      <c r="G169" s="30">
        <f t="shared" ref="G169:Y169" si="157">G163</f>
        <v>0.52173913043478259</v>
      </c>
      <c r="H169" s="29">
        <f>SUM(H163,H164)</f>
        <v>19</v>
      </c>
      <c r="I169" s="30">
        <f t="shared" si="157"/>
        <v>0.75</v>
      </c>
      <c r="J169" s="29">
        <f t="shared" si="157"/>
        <v>3</v>
      </c>
      <c r="K169" s="30">
        <f t="shared" si="157"/>
        <v>0.25</v>
      </c>
      <c r="L169" s="29">
        <f>SUM(L163,L164)</f>
        <v>22</v>
      </c>
      <c r="M169" s="30">
        <f t="shared" si="157"/>
        <v>0.39130434782608697</v>
      </c>
      <c r="N169" s="29">
        <f>SUM(N163,N164)</f>
        <v>22</v>
      </c>
      <c r="O169" s="30">
        <f>N169/E169</f>
        <v>0.46808510638297873</v>
      </c>
      <c r="P169" s="29"/>
      <c r="Q169" s="34"/>
      <c r="R169" s="29"/>
      <c r="S169" s="29"/>
      <c r="T169" s="29">
        <f>SUM(T163,T164)</f>
        <v>0</v>
      </c>
      <c r="U169" s="30">
        <f t="shared" si="157"/>
        <v>0</v>
      </c>
      <c r="V169" s="29">
        <f>SUM(V163,V164)</f>
        <v>7</v>
      </c>
      <c r="W169" s="30">
        <f t="shared" si="157"/>
        <v>8.6956521739130432E-2</v>
      </c>
      <c r="X169" s="29">
        <f>SUM(X163,X164)</f>
        <v>9</v>
      </c>
      <c r="Y169" s="30">
        <f t="shared" si="157"/>
        <v>4.3478260869565216E-2</v>
      </c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:60" x14ac:dyDescent="0.25">
      <c r="A170" s="102" t="s">
        <v>62</v>
      </c>
      <c r="B170" s="104" t="s">
        <v>160</v>
      </c>
      <c r="C170" s="107" t="s">
        <v>13</v>
      </c>
      <c r="D170" s="20" t="s">
        <v>70</v>
      </c>
      <c r="E170" s="75">
        <f>E171+E172</f>
        <v>25</v>
      </c>
      <c r="F170" s="25">
        <f>F171+F172</f>
        <v>16</v>
      </c>
      <c r="G170" s="26">
        <f>F170/E170</f>
        <v>0.64</v>
      </c>
      <c r="H170" s="25">
        <f>F170-J170</f>
        <v>10</v>
      </c>
      <c r="I170" s="26">
        <f>H170/F170</f>
        <v>0.625</v>
      </c>
      <c r="J170" s="25">
        <f>J171+J172</f>
        <v>6</v>
      </c>
      <c r="K170" s="26">
        <f>J170/F170</f>
        <v>0.375</v>
      </c>
      <c r="L170" s="25">
        <f>L171+L172</f>
        <v>4</v>
      </c>
      <c r="M170" s="26">
        <f>L170/E170</f>
        <v>0.16</v>
      </c>
      <c r="N170" s="25"/>
      <c r="O170" s="26"/>
      <c r="P170" s="25">
        <f>P171+P172</f>
        <v>4</v>
      </c>
      <c r="Q170" s="26">
        <f>P170/E171</f>
        <v>0.26666666666666666</v>
      </c>
      <c r="R170" s="25">
        <f>R171+R172</f>
        <v>0</v>
      </c>
      <c r="S170" s="26">
        <f>R170/L170</f>
        <v>0</v>
      </c>
      <c r="T170" s="25">
        <f>T171+T172</f>
        <v>3</v>
      </c>
      <c r="U170" s="26">
        <f>T170/E170</f>
        <v>0.12</v>
      </c>
      <c r="V170" s="25">
        <f>V171+V172</f>
        <v>8</v>
      </c>
      <c r="W170" s="26">
        <f>V170/E170</f>
        <v>0.32</v>
      </c>
      <c r="X170" s="25">
        <f>X171+X172</f>
        <v>2</v>
      </c>
      <c r="Y170" s="26">
        <f>X170/E170</f>
        <v>0.08</v>
      </c>
    </row>
    <row r="171" spans="1:60" s="44" customFormat="1" x14ac:dyDescent="0.25">
      <c r="A171" s="102"/>
      <c r="B171" s="104"/>
      <c r="C171" s="107"/>
      <c r="D171" s="3" t="s">
        <v>67</v>
      </c>
      <c r="E171" s="8">
        <v>15</v>
      </c>
      <c r="F171" s="8">
        <v>8</v>
      </c>
      <c r="G171" s="9">
        <f>F171/E171</f>
        <v>0.53333333333333333</v>
      </c>
      <c r="H171" s="8">
        <v>4</v>
      </c>
      <c r="I171" s="9">
        <f>H171/F171</f>
        <v>0.5</v>
      </c>
      <c r="J171" s="8">
        <f t="shared" ref="J171:J179" si="158">F171-H171</f>
        <v>4</v>
      </c>
      <c r="K171" s="9">
        <f>J171/F171</f>
        <v>0.5</v>
      </c>
      <c r="L171" s="8">
        <v>4</v>
      </c>
      <c r="M171" s="9">
        <f>L171/E171</f>
        <v>0.26666666666666666</v>
      </c>
      <c r="N171" s="8"/>
      <c r="O171" s="9"/>
      <c r="P171" s="8">
        <v>4</v>
      </c>
      <c r="Q171" s="9">
        <f>P171/E171</f>
        <v>0.26666666666666666</v>
      </c>
      <c r="R171" s="8"/>
      <c r="S171" s="9"/>
      <c r="T171" s="8">
        <v>1</v>
      </c>
      <c r="U171" s="9">
        <f>T171/E171</f>
        <v>6.6666666666666666E-2</v>
      </c>
      <c r="V171" s="8">
        <v>7</v>
      </c>
      <c r="W171" s="9">
        <f>V171/E171</f>
        <v>0.46666666666666667</v>
      </c>
      <c r="X171" s="8">
        <v>1</v>
      </c>
      <c r="Y171" s="9">
        <f>X171/E171</f>
        <v>6.6666666666666666E-2</v>
      </c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</row>
    <row r="172" spans="1:60" s="44" customFormat="1" x14ac:dyDescent="0.25">
      <c r="A172" s="102"/>
      <c r="B172" s="104"/>
      <c r="C172" s="107"/>
      <c r="D172" s="3" t="s">
        <v>68</v>
      </c>
      <c r="E172" s="8">
        <v>10</v>
      </c>
      <c r="F172" s="8">
        <v>8</v>
      </c>
      <c r="G172" s="9">
        <f t="shared" ref="G172:G196" si="159">F172/E172</f>
        <v>0.8</v>
      </c>
      <c r="H172" s="8">
        <v>6</v>
      </c>
      <c r="I172" s="9">
        <f t="shared" ref="I172:I196" si="160">H172/F172</f>
        <v>0.75</v>
      </c>
      <c r="J172" s="8">
        <f t="shared" si="158"/>
        <v>2</v>
      </c>
      <c r="K172" s="9">
        <f t="shared" si="128"/>
        <v>0.25</v>
      </c>
      <c r="L172" s="8">
        <v>0</v>
      </c>
      <c r="M172" s="9">
        <f t="shared" ref="M172:M196" si="161">L172/E172</f>
        <v>0</v>
      </c>
      <c r="N172" s="8"/>
      <c r="O172" s="9"/>
      <c r="P172" s="8"/>
      <c r="Q172" s="9"/>
      <c r="R172" s="8"/>
      <c r="S172" s="9"/>
      <c r="T172" s="8">
        <v>2</v>
      </c>
      <c r="U172" s="9">
        <f t="shared" ref="U172:U201" si="162">T172/E172</f>
        <v>0.2</v>
      </c>
      <c r="V172" s="8">
        <v>1</v>
      </c>
      <c r="W172" s="9">
        <f t="shared" ref="W172:W201" si="163">V172/E172</f>
        <v>0.1</v>
      </c>
      <c r="X172" s="8">
        <v>1</v>
      </c>
      <c r="Y172" s="9">
        <f t="shared" ref="Y172:Y201" si="164">X172/E172</f>
        <v>0.1</v>
      </c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:60" x14ac:dyDescent="0.25">
      <c r="A173" s="102"/>
      <c r="B173" s="104"/>
      <c r="C173" s="72" t="s">
        <v>16</v>
      </c>
      <c r="D173" s="3" t="s">
        <v>67</v>
      </c>
      <c r="E173" s="8">
        <v>19</v>
      </c>
      <c r="F173" s="8">
        <v>18</v>
      </c>
      <c r="G173" s="9">
        <f t="shared" si="159"/>
        <v>0.94736842105263153</v>
      </c>
      <c r="H173" s="8">
        <v>9</v>
      </c>
      <c r="I173" s="9">
        <f t="shared" si="160"/>
        <v>0.5</v>
      </c>
      <c r="J173" s="8">
        <f t="shared" si="158"/>
        <v>9</v>
      </c>
      <c r="K173" s="9">
        <f t="shared" si="128"/>
        <v>0.5</v>
      </c>
      <c r="L173" s="8">
        <v>4</v>
      </c>
      <c r="M173" s="9">
        <f t="shared" si="161"/>
        <v>0.21052631578947367</v>
      </c>
      <c r="N173" s="8"/>
      <c r="O173" s="9"/>
      <c r="P173" s="8">
        <v>4</v>
      </c>
      <c r="Q173" s="9">
        <f>P173/E173</f>
        <v>0.21052631578947367</v>
      </c>
      <c r="R173" s="8"/>
      <c r="S173" s="9"/>
      <c r="T173" s="8">
        <v>1</v>
      </c>
      <c r="U173" s="9">
        <f t="shared" si="162"/>
        <v>5.2631578947368418E-2</v>
      </c>
      <c r="V173" s="8">
        <v>0</v>
      </c>
      <c r="W173" s="9">
        <f t="shared" si="163"/>
        <v>0</v>
      </c>
      <c r="X173" s="8">
        <v>4</v>
      </c>
      <c r="Y173" s="9">
        <f t="shared" si="164"/>
        <v>0.21052631578947367</v>
      </c>
    </row>
    <row r="174" spans="1:60" ht="47.25" x14ac:dyDescent="0.25">
      <c r="A174" s="102"/>
      <c r="B174" s="104"/>
      <c r="C174" s="72" t="s">
        <v>81</v>
      </c>
      <c r="D174" s="3" t="s">
        <v>67</v>
      </c>
      <c r="E174" s="8">
        <v>6</v>
      </c>
      <c r="F174" s="8">
        <v>4</v>
      </c>
      <c r="G174" s="9">
        <f t="shared" si="159"/>
        <v>0.66666666666666663</v>
      </c>
      <c r="H174" s="8">
        <v>4</v>
      </c>
      <c r="I174" s="9">
        <f t="shared" si="160"/>
        <v>1</v>
      </c>
      <c r="J174" s="8">
        <f t="shared" si="158"/>
        <v>0</v>
      </c>
      <c r="K174" s="9">
        <f t="shared" si="128"/>
        <v>0</v>
      </c>
      <c r="L174" s="8">
        <v>3</v>
      </c>
      <c r="M174" s="9">
        <f t="shared" si="161"/>
        <v>0.5</v>
      </c>
      <c r="N174" s="8"/>
      <c r="O174" s="9"/>
      <c r="P174" s="8">
        <v>3</v>
      </c>
      <c r="Q174" s="9">
        <f>P174/E174</f>
        <v>0.5</v>
      </c>
      <c r="R174" s="8"/>
      <c r="S174" s="9"/>
      <c r="T174" s="8">
        <v>1</v>
      </c>
      <c r="U174" s="9">
        <f t="shared" si="162"/>
        <v>0.16666666666666666</v>
      </c>
      <c r="V174" s="8">
        <v>0</v>
      </c>
      <c r="W174" s="9">
        <f t="shared" si="163"/>
        <v>0</v>
      </c>
      <c r="X174" s="8">
        <v>0</v>
      </c>
      <c r="Y174" s="9">
        <f t="shared" si="164"/>
        <v>0</v>
      </c>
    </row>
    <row r="175" spans="1:60" ht="31.15" customHeight="1" x14ac:dyDescent="0.25">
      <c r="A175" s="102"/>
      <c r="B175" s="104"/>
      <c r="C175" s="72" t="s">
        <v>82</v>
      </c>
      <c r="D175" s="3" t="s">
        <v>69</v>
      </c>
      <c r="E175" s="8">
        <v>18</v>
      </c>
      <c r="F175" s="8">
        <v>14</v>
      </c>
      <c r="G175" s="9">
        <f t="shared" si="159"/>
        <v>0.77777777777777779</v>
      </c>
      <c r="H175" s="8">
        <v>9</v>
      </c>
      <c r="I175" s="9">
        <f t="shared" si="160"/>
        <v>0.6428571428571429</v>
      </c>
      <c r="J175" s="8">
        <f t="shared" si="158"/>
        <v>5</v>
      </c>
      <c r="K175" s="9">
        <f t="shared" si="128"/>
        <v>0.35714285714285715</v>
      </c>
      <c r="L175" s="8">
        <v>1</v>
      </c>
      <c r="M175" s="9">
        <f t="shared" si="161"/>
        <v>5.5555555555555552E-2</v>
      </c>
      <c r="N175" s="8"/>
      <c r="O175" s="9"/>
      <c r="P175" s="8"/>
      <c r="Q175" s="9"/>
      <c r="R175" s="8">
        <v>1</v>
      </c>
      <c r="S175" s="9">
        <f>R175/E175</f>
        <v>5.5555555555555552E-2</v>
      </c>
      <c r="T175" s="8">
        <v>3</v>
      </c>
      <c r="U175" s="9">
        <f t="shared" si="162"/>
        <v>0.16666666666666666</v>
      </c>
      <c r="V175" s="8">
        <v>1</v>
      </c>
      <c r="W175" s="9">
        <f t="shared" si="163"/>
        <v>5.5555555555555552E-2</v>
      </c>
      <c r="X175" s="8">
        <v>1</v>
      </c>
      <c r="Y175" s="9">
        <f t="shared" si="164"/>
        <v>5.5555555555555552E-2</v>
      </c>
    </row>
    <row r="176" spans="1:60" ht="30" customHeight="1" x14ac:dyDescent="0.25">
      <c r="A176" s="102"/>
      <c r="B176" s="104"/>
      <c r="C176" s="72" t="s">
        <v>17</v>
      </c>
      <c r="D176" s="3" t="s">
        <v>68</v>
      </c>
      <c r="E176" s="8">
        <v>8</v>
      </c>
      <c r="F176" s="8">
        <v>7</v>
      </c>
      <c r="G176" s="9">
        <f t="shared" si="159"/>
        <v>0.875</v>
      </c>
      <c r="H176" s="8">
        <v>5</v>
      </c>
      <c r="I176" s="9">
        <f t="shared" si="160"/>
        <v>0.7142857142857143</v>
      </c>
      <c r="J176" s="8">
        <f t="shared" si="158"/>
        <v>2</v>
      </c>
      <c r="K176" s="9">
        <f t="shared" si="128"/>
        <v>0.2857142857142857</v>
      </c>
      <c r="L176" s="8">
        <v>0</v>
      </c>
      <c r="M176" s="9">
        <f t="shared" si="161"/>
        <v>0</v>
      </c>
      <c r="N176" s="8"/>
      <c r="O176" s="9"/>
      <c r="P176" s="8"/>
      <c r="Q176" s="9"/>
      <c r="R176" s="8">
        <v>0</v>
      </c>
      <c r="S176" s="9">
        <f>R176/E176</f>
        <v>0</v>
      </c>
      <c r="T176" s="8">
        <v>1</v>
      </c>
      <c r="U176" s="9">
        <f t="shared" si="162"/>
        <v>0.125</v>
      </c>
      <c r="V176" s="8">
        <v>0</v>
      </c>
      <c r="W176" s="9">
        <f t="shared" si="163"/>
        <v>0</v>
      </c>
      <c r="X176" s="8">
        <v>1</v>
      </c>
      <c r="Y176" s="9">
        <f t="shared" si="164"/>
        <v>0.125</v>
      </c>
    </row>
    <row r="177" spans="1:60" ht="31.5" x14ac:dyDescent="0.25">
      <c r="A177" s="102"/>
      <c r="B177" s="104"/>
      <c r="C177" s="72" t="s">
        <v>83</v>
      </c>
      <c r="D177" s="3" t="s">
        <v>69</v>
      </c>
      <c r="E177" s="8">
        <v>12</v>
      </c>
      <c r="F177" s="8">
        <v>10</v>
      </c>
      <c r="G177" s="9">
        <f t="shared" si="159"/>
        <v>0.83333333333333337</v>
      </c>
      <c r="H177" s="8">
        <v>9</v>
      </c>
      <c r="I177" s="9">
        <f t="shared" si="160"/>
        <v>0.9</v>
      </c>
      <c r="J177" s="8">
        <f t="shared" si="158"/>
        <v>1</v>
      </c>
      <c r="K177" s="9">
        <f t="shared" si="128"/>
        <v>0.1</v>
      </c>
      <c r="L177" s="8">
        <v>0</v>
      </c>
      <c r="M177" s="9">
        <f t="shared" si="161"/>
        <v>0</v>
      </c>
      <c r="N177" s="8"/>
      <c r="O177" s="9"/>
      <c r="P177" s="8"/>
      <c r="Q177" s="9"/>
      <c r="R177" s="8"/>
      <c r="S177" s="9"/>
      <c r="T177" s="8">
        <v>4</v>
      </c>
      <c r="U177" s="9">
        <f t="shared" si="162"/>
        <v>0.33333333333333331</v>
      </c>
      <c r="V177" s="8">
        <v>0</v>
      </c>
      <c r="W177" s="9">
        <f t="shared" si="163"/>
        <v>0</v>
      </c>
      <c r="X177" s="8">
        <v>0</v>
      </c>
      <c r="Y177" s="9">
        <f t="shared" si="164"/>
        <v>0</v>
      </c>
    </row>
    <row r="178" spans="1:60" s="44" customFormat="1" ht="63" x14ac:dyDescent="0.25">
      <c r="A178" s="102"/>
      <c r="B178" s="104"/>
      <c r="C178" s="72" t="s">
        <v>138</v>
      </c>
      <c r="D178" s="3" t="s">
        <v>67</v>
      </c>
      <c r="E178" s="8">
        <v>14</v>
      </c>
      <c r="F178" s="8">
        <v>11</v>
      </c>
      <c r="G178" s="9">
        <f t="shared" si="159"/>
        <v>0.7857142857142857</v>
      </c>
      <c r="H178" s="8">
        <v>7</v>
      </c>
      <c r="I178" s="9">
        <f t="shared" si="160"/>
        <v>0.63636363636363635</v>
      </c>
      <c r="J178" s="8">
        <f t="shared" si="158"/>
        <v>4</v>
      </c>
      <c r="K178" s="9">
        <f t="shared" si="128"/>
        <v>0.36363636363636365</v>
      </c>
      <c r="L178" s="8">
        <v>8</v>
      </c>
      <c r="M178" s="9">
        <f t="shared" si="161"/>
        <v>0.5714285714285714</v>
      </c>
      <c r="N178" s="8"/>
      <c r="O178" s="9"/>
      <c r="P178" s="8">
        <v>8</v>
      </c>
      <c r="Q178" s="9">
        <f>P178/E178</f>
        <v>0.5714285714285714</v>
      </c>
      <c r="R178" s="8"/>
      <c r="S178" s="9"/>
      <c r="T178" s="8">
        <v>1</v>
      </c>
      <c r="U178" s="9">
        <f t="shared" si="162"/>
        <v>7.1428571428571425E-2</v>
      </c>
      <c r="V178" s="8">
        <v>2</v>
      </c>
      <c r="W178" s="9">
        <f t="shared" si="163"/>
        <v>0.14285714285714285</v>
      </c>
      <c r="X178" s="8">
        <v>2</v>
      </c>
      <c r="Y178" s="9">
        <f t="shared" si="164"/>
        <v>0.14285714285714285</v>
      </c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1:60" s="44" customFormat="1" ht="78.75" x14ac:dyDescent="0.25">
      <c r="A179" s="102"/>
      <c r="B179" s="104"/>
      <c r="C179" s="72" t="s">
        <v>137</v>
      </c>
      <c r="D179" s="3" t="s">
        <v>67</v>
      </c>
      <c r="E179" s="8">
        <v>42</v>
      </c>
      <c r="F179" s="8">
        <v>39</v>
      </c>
      <c r="G179" s="9">
        <f t="shared" si="159"/>
        <v>0.9285714285714286</v>
      </c>
      <c r="H179" s="8">
        <v>29</v>
      </c>
      <c r="I179" s="9">
        <f t="shared" si="160"/>
        <v>0.74358974358974361</v>
      </c>
      <c r="J179" s="8">
        <f t="shared" si="158"/>
        <v>10</v>
      </c>
      <c r="K179" s="9">
        <f t="shared" si="128"/>
        <v>0.25641025641025639</v>
      </c>
      <c r="L179" s="8">
        <v>11</v>
      </c>
      <c r="M179" s="9">
        <f t="shared" si="161"/>
        <v>0.26190476190476192</v>
      </c>
      <c r="N179" s="8"/>
      <c r="O179" s="9"/>
      <c r="P179" s="8">
        <v>11</v>
      </c>
      <c r="Q179" s="9">
        <f>P179/E179</f>
        <v>0.26190476190476192</v>
      </c>
      <c r="R179" s="8"/>
      <c r="S179" s="9"/>
      <c r="T179" s="8">
        <v>2</v>
      </c>
      <c r="U179" s="9">
        <f t="shared" si="162"/>
        <v>4.7619047619047616E-2</v>
      </c>
      <c r="V179" s="8">
        <v>0</v>
      </c>
      <c r="W179" s="9">
        <f t="shared" si="163"/>
        <v>0</v>
      </c>
      <c r="X179" s="8">
        <v>0</v>
      </c>
      <c r="Y179" s="9">
        <f t="shared" si="164"/>
        <v>0</v>
      </c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1:60" ht="27.6" customHeight="1" x14ac:dyDescent="0.25">
      <c r="A180" s="102"/>
      <c r="B180" s="104"/>
      <c r="C180" s="107" t="s">
        <v>134</v>
      </c>
      <c r="D180" s="20" t="s">
        <v>70</v>
      </c>
      <c r="E180" s="25">
        <f>E181+E182</f>
        <v>21</v>
      </c>
      <c r="F180" s="25">
        <f>F181+F182</f>
        <v>17</v>
      </c>
      <c r="G180" s="26">
        <f>F180/E180</f>
        <v>0.80952380952380953</v>
      </c>
      <c r="H180" s="25">
        <f>F180-J180</f>
        <v>15</v>
      </c>
      <c r="I180" s="26">
        <f>H180/F180</f>
        <v>0.88235294117647056</v>
      </c>
      <c r="J180" s="25">
        <f>J181+J182</f>
        <v>2</v>
      </c>
      <c r="K180" s="26">
        <f>J180/F180</f>
        <v>0.11764705882352941</v>
      </c>
      <c r="L180" s="25">
        <f>L181+L182</f>
        <v>6</v>
      </c>
      <c r="M180" s="26">
        <f>L180/E180</f>
        <v>0.2857142857142857</v>
      </c>
      <c r="N180" s="25"/>
      <c r="O180" s="26"/>
      <c r="P180" s="25">
        <f>P181+P182</f>
        <v>6</v>
      </c>
      <c r="Q180" s="26">
        <f>P180/E181</f>
        <v>0.5</v>
      </c>
      <c r="R180" s="25"/>
      <c r="S180" s="26"/>
      <c r="T180" s="25">
        <f>T181+T182</f>
        <v>4</v>
      </c>
      <c r="U180" s="26">
        <f>T180/E180</f>
        <v>0.19047619047619047</v>
      </c>
      <c r="V180" s="25">
        <f>V181+V182</f>
        <v>1</v>
      </c>
      <c r="W180" s="26">
        <f>V180/E180</f>
        <v>4.7619047619047616E-2</v>
      </c>
      <c r="X180" s="25">
        <f>X181+X182</f>
        <v>0</v>
      </c>
      <c r="Y180" s="26">
        <f>X180/E180</f>
        <v>0</v>
      </c>
    </row>
    <row r="181" spans="1:60" s="44" customFormat="1" ht="27.6" customHeight="1" x14ac:dyDescent="0.25">
      <c r="A181" s="102"/>
      <c r="B181" s="104"/>
      <c r="C181" s="107"/>
      <c r="D181" s="3" t="s">
        <v>67</v>
      </c>
      <c r="E181" s="8">
        <v>12</v>
      </c>
      <c r="F181" s="8">
        <v>10</v>
      </c>
      <c r="G181" s="9">
        <f>F181/E181</f>
        <v>0.83333333333333337</v>
      </c>
      <c r="H181" s="8">
        <v>10</v>
      </c>
      <c r="I181" s="9">
        <f>H181/F181</f>
        <v>1</v>
      </c>
      <c r="J181" s="8">
        <f>F181-H181</f>
        <v>0</v>
      </c>
      <c r="K181" s="9">
        <f>J181/F181</f>
        <v>0</v>
      </c>
      <c r="L181" s="8">
        <v>6</v>
      </c>
      <c r="M181" s="9">
        <f>L181/E181</f>
        <v>0.5</v>
      </c>
      <c r="N181" s="8"/>
      <c r="O181" s="9"/>
      <c r="P181" s="8">
        <v>6</v>
      </c>
      <c r="Q181" s="9">
        <f>P181/E181</f>
        <v>0.5</v>
      </c>
      <c r="R181" s="8"/>
      <c r="S181" s="9"/>
      <c r="T181" s="8">
        <v>0</v>
      </c>
      <c r="U181" s="9">
        <f>T181/E181</f>
        <v>0</v>
      </c>
      <c r="V181" s="8">
        <v>0</v>
      </c>
      <c r="W181" s="9">
        <f>V181/E181</f>
        <v>0</v>
      </c>
      <c r="X181" s="8">
        <v>0</v>
      </c>
      <c r="Y181" s="9">
        <f>X181/E181</f>
        <v>0</v>
      </c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</row>
    <row r="182" spans="1:60" s="44" customFormat="1" ht="27" customHeight="1" x14ac:dyDescent="0.25">
      <c r="A182" s="102"/>
      <c r="B182" s="104"/>
      <c r="C182" s="107"/>
      <c r="D182" s="3" t="s">
        <v>68</v>
      </c>
      <c r="E182" s="8">
        <v>9</v>
      </c>
      <c r="F182" s="8">
        <v>7</v>
      </c>
      <c r="G182" s="9">
        <f t="shared" si="159"/>
        <v>0.77777777777777779</v>
      </c>
      <c r="H182" s="8">
        <v>5</v>
      </c>
      <c r="I182" s="9">
        <f t="shared" si="160"/>
        <v>0.7142857142857143</v>
      </c>
      <c r="J182" s="8">
        <f>F182-H182</f>
        <v>2</v>
      </c>
      <c r="K182" s="9">
        <f t="shared" si="128"/>
        <v>0.2857142857142857</v>
      </c>
      <c r="L182" s="8">
        <v>0</v>
      </c>
      <c r="M182" s="9">
        <f t="shared" si="161"/>
        <v>0</v>
      </c>
      <c r="N182" s="8"/>
      <c r="O182" s="9"/>
      <c r="P182" s="8"/>
      <c r="Q182" s="9"/>
      <c r="R182" s="8"/>
      <c r="S182" s="9"/>
      <c r="T182" s="8">
        <v>4</v>
      </c>
      <c r="U182" s="9">
        <f t="shared" si="162"/>
        <v>0.44444444444444442</v>
      </c>
      <c r="V182" s="8">
        <v>1</v>
      </c>
      <c r="W182" s="9">
        <f t="shared" si="163"/>
        <v>0.1111111111111111</v>
      </c>
      <c r="X182" s="8">
        <v>0</v>
      </c>
      <c r="Y182" s="9">
        <f t="shared" si="164"/>
        <v>0</v>
      </c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1:60" ht="63" x14ac:dyDescent="0.25">
      <c r="A183" s="102"/>
      <c r="B183" s="104"/>
      <c r="C183" s="72" t="s">
        <v>135</v>
      </c>
      <c r="D183" s="3" t="s">
        <v>67</v>
      </c>
      <c r="E183" s="8">
        <v>45</v>
      </c>
      <c r="F183" s="8">
        <v>38</v>
      </c>
      <c r="G183" s="9">
        <f t="shared" si="159"/>
        <v>0.84444444444444444</v>
      </c>
      <c r="H183" s="8">
        <v>28</v>
      </c>
      <c r="I183" s="9">
        <f t="shared" si="160"/>
        <v>0.73684210526315785</v>
      </c>
      <c r="J183" s="8">
        <f>F183-H183</f>
        <v>10</v>
      </c>
      <c r="K183" s="9">
        <f t="shared" si="128"/>
        <v>0.26315789473684209</v>
      </c>
      <c r="L183" s="8">
        <v>10</v>
      </c>
      <c r="M183" s="9">
        <f t="shared" si="161"/>
        <v>0.22222222222222221</v>
      </c>
      <c r="N183" s="8"/>
      <c r="O183" s="9"/>
      <c r="P183" s="8">
        <v>9</v>
      </c>
      <c r="Q183" s="9">
        <f t="shared" ref="Q183:Q185" si="165">P183/L183</f>
        <v>0.9</v>
      </c>
      <c r="R183" s="8"/>
      <c r="S183" s="9"/>
      <c r="T183" s="8">
        <v>1</v>
      </c>
      <c r="U183" s="9">
        <f t="shared" si="162"/>
        <v>2.2222222222222223E-2</v>
      </c>
      <c r="V183" s="8">
        <v>3</v>
      </c>
      <c r="W183" s="9">
        <f t="shared" si="163"/>
        <v>6.6666666666666666E-2</v>
      </c>
      <c r="X183" s="8">
        <v>4</v>
      </c>
      <c r="Y183" s="9">
        <f t="shared" si="164"/>
        <v>8.8888888888888892E-2</v>
      </c>
    </row>
    <row r="184" spans="1:60" ht="25.5" customHeight="1" x14ac:dyDescent="0.25">
      <c r="A184" s="102"/>
      <c r="B184" s="104"/>
      <c r="C184" s="72" t="s">
        <v>25</v>
      </c>
      <c r="D184" s="3" t="s">
        <v>67</v>
      </c>
      <c r="E184" s="8">
        <v>5</v>
      </c>
      <c r="F184" s="8">
        <v>2</v>
      </c>
      <c r="G184" s="9">
        <f t="shared" si="159"/>
        <v>0.4</v>
      </c>
      <c r="H184" s="8">
        <f t="shared" ref="H184" si="166">F184-J184</f>
        <v>2</v>
      </c>
      <c r="I184" s="9">
        <f t="shared" si="160"/>
        <v>1</v>
      </c>
      <c r="J184" s="8">
        <v>0</v>
      </c>
      <c r="K184" s="9">
        <f t="shared" si="128"/>
        <v>0</v>
      </c>
      <c r="L184" s="8">
        <v>3</v>
      </c>
      <c r="M184" s="9">
        <f t="shared" si="161"/>
        <v>0.6</v>
      </c>
      <c r="N184" s="8"/>
      <c r="O184" s="9"/>
      <c r="P184" s="8">
        <v>3</v>
      </c>
      <c r="Q184" s="9">
        <f>P184/E184</f>
        <v>0.6</v>
      </c>
      <c r="R184" s="8"/>
      <c r="S184" s="9"/>
      <c r="T184" s="8">
        <v>0</v>
      </c>
      <c r="U184" s="9">
        <f t="shared" si="162"/>
        <v>0</v>
      </c>
      <c r="V184" s="8">
        <v>1</v>
      </c>
      <c r="W184" s="9">
        <f t="shared" si="163"/>
        <v>0.2</v>
      </c>
      <c r="X184" s="8">
        <v>1</v>
      </c>
      <c r="Y184" s="9">
        <f t="shared" si="164"/>
        <v>0.2</v>
      </c>
    </row>
    <row r="185" spans="1:60" s="44" customFormat="1" ht="26.25" customHeight="1" x14ac:dyDescent="0.25">
      <c r="A185" s="102"/>
      <c r="B185" s="104"/>
      <c r="C185" s="72" t="s">
        <v>27</v>
      </c>
      <c r="D185" s="3" t="s">
        <v>67</v>
      </c>
      <c r="E185" s="8">
        <v>14</v>
      </c>
      <c r="F185" s="8">
        <v>11</v>
      </c>
      <c r="G185" s="9">
        <f t="shared" si="159"/>
        <v>0.7857142857142857</v>
      </c>
      <c r="H185" s="8">
        <v>6</v>
      </c>
      <c r="I185" s="9">
        <f t="shared" si="160"/>
        <v>0.54545454545454541</v>
      </c>
      <c r="J185" s="8">
        <f t="shared" ref="J185:J196" si="167">F185-H185</f>
        <v>5</v>
      </c>
      <c r="K185" s="9">
        <f t="shared" si="128"/>
        <v>0.45454545454545453</v>
      </c>
      <c r="L185" s="8">
        <v>2</v>
      </c>
      <c r="M185" s="9">
        <f t="shared" si="161"/>
        <v>0.14285714285714285</v>
      </c>
      <c r="N185" s="8"/>
      <c r="O185" s="9"/>
      <c r="P185" s="8">
        <v>2</v>
      </c>
      <c r="Q185" s="9">
        <f t="shared" si="165"/>
        <v>1</v>
      </c>
      <c r="R185" s="8"/>
      <c r="S185" s="9"/>
      <c r="T185" s="8">
        <v>2</v>
      </c>
      <c r="U185" s="9">
        <f t="shared" si="162"/>
        <v>0.14285714285714285</v>
      </c>
      <c r="V185" s="8">
        <v>1</v>
      </c>
      <c r="W185" s="9">
        <f t="shared" si="163"/>
        <v>7.1428571428571425E-2</v>
      </c>
      <c r="X185" s="8">
        <v>3</v>
      </c>
      <c r="Y185" s="9">
        <f t="shared" si="164"/>
        <v>0.21428571428571427</v>
      </c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</row>
    <row r="186" spans="1:60" s="44" customFormat="1" ht="33.75" customHeight="1" x14ac:dyDescent="0.25">
      <c r="A186" s="102"/>
      <c r="B186" s="104"/>
      <c r="C186" s="72" t="s">
        <v>136</v>
      </c>
      <c r="D186" s="3" t="s">
        <v>67</v>
      </c>
      <c r="E186" s="8">
        <v>11</v>
      </c>
      <c r="F186" s="8">
        <v>10</v>
      </c>
      <c r="G186" s="9">
        <f t="shared" si="159"/>
        <v>0.90909090909090906</v>
      </c>
      <c r="H186" s="8">
        <v>6</v>
      </c>
      <c r="I186" s="9">
        <v>0</v>
      </c>
      <c r="J186" s="8">
        <f t="shared" si="167"/>
        <v>4</v>
      </c>
      <c r="K186" s="9">
        <v>0</v>
      </c>
      <c r="L186" s="8">
        <v>4</v>
      </c>
      <c r="M186" s="9">
        <f t="shared" si="161"/>
        <v>0.36363636363636365</v>
      </c>
      <c r="N186" s="8"/>
      <c r="O186" s="9"/>
      <c r="P186" s="8">
        <v>4</v>
      </c>
      <c r="Q186" s="9">
        <f>P186/E186</f>
        <v>0.36363636363636365</v>
      </c>
      <c r="R186" s="8"/>
      <c r="S186" s="9"/>
      <c r="T186" s="8">
        <v>0</v>
      </c>
      <c r="U186" s="9">
        <f t="shared" si="162"/>
        <v>0</v>
      </c>
      <c r="V186" s="8">
        <v>0</v>
      </c>
      <c r="W186" s="9">
        <f t="shared" si="163"/>
        <v>0</v>
      </c>
      <c r="X186" s="8">
        <v>0</v>
      </c>
      <c r="Y186" s="9">
        <f t="shared" si="164"/>
        <v>0</v>
      </c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</row>
    <row r="187" spans="1:60" ht="30.75" customHeight="1" x14ac:dyDescent="0.25">
      <c r="A187" s="102"/>
      <c r="B187" s="104"/>
      <c r="C187" s="72" t="s">
        <v>19</v>
      </c>
      <c r="D187" s="3" t="s">
        <v>67</v>
      </c>
      <c r="E187" s="8">
        <v>25</v>
      </c>
      <c r="F187" s="8">
        <v>13</v>
      </c>
      <c r="G187" s="9">
        <f t="shared" si="159"/>
        <v>0.52</v>
      </c>
      <c r="H187" s="8">
        <v>7</v>
      </c>
      <c r="I187" s="9">
        <f t="shared" si="160"/>
        <v>0.53846153846153844</v>
      </c>
      <c r="J187" s="8">
        <f t="shared" si="167"/>
        <v>6</v>
      </c>
      <c r="K187" s="9">
        <f t="shared" si="128"/>
        <v>0.46153846153846156</v>
      </c>
      <c r="L187" s="8">
        <v>8</v>
      </c>
      <c r="M187" s="9">
        <f t="shared" si="161"/>
        <v>0.32</v>
      </c>
      <c r="N187" s="8"/>
      <c r="O187" s="9"/>
      <c r="P187" s="8">
        <v>8</v>
      </c>
      <c r="Q187" s="9">
        <f>P187/E187</f>
        <v>0.32</v>
      </c>
      <c r="R187" s="8"/>
      <c r="S187" s="9"/>
      <c r="T187" s="8">
        <v>1</v>
      </c>
      <c r="U187" s="9">
        <f t="shared" si="162"/>
        <v>0.04</v>
      </c>
      <c r="V187" s="8">
        <v>10</v>
      </c>
      <c r="W187" s="9">
        <f t="shared" si="163"/>
        <v>0.4</v>
      </c>
      <c r="X187" s="8">
        <v>0</v>
      </c>
      <c r="Y187" s="9">
        <f t="shared" si="164"/>
        <v>0</v>
      </c>
    </row>
    <row r="188" spans="1:60" s="44" customFormat="1" ht="47.25" x14ac:dyDescent="0.25">
      <c r="A188" s="102"/>
      <c r="B188" s="104"/>
      <c r="C188" s="72" t="s">
        <v>79</v>
      </c>
      <c r="D188" s="3" t="s">
        <v>44</v>
      </c>
      <c r="E188" s="8">
        <v>17</v>
      </c>
      <c r="F188" s="8">
        <v>10</v>
      </c>
      <c r="G188" s="9">
        <f t="shared" si="159"/>
        <v>0.58823529411764708</v>
      </c>
      <c r="H188" s="8">
        <v>8</v>
      </c>
      <c r="I188" s="9">
        <f t="shared" si="160"/>
        <v>0.8</v>
      </c>
      <c r="J188" s="8">
        <f t="shared" si="167"/>
        <v>2</v>
      </c>
      <c r="K188" s="9">
        <f t="shared" si="128"/>
        <v>0.2</v>
      </c>
      <c r="L188" s="8">
        <v>0</v>
      </c>
      <c r="M188" s="9">
        <f t="shared" si="161"/>
        <v>0</v>
      </c>
      <c r="N188" s="8"/>
      <c r="O188" s="9"/>
      <c r="P188" s="8"/>
      <c r="Q188" s="9"/>
      <c r="R188" s="8"/>
      <c r="S188" s="9"/>
      <c r="T188" s="8">
        <v>0</v>
      </c>
      <c r="U188" s="9">
        <f t="shared" si="162"/>
        <v>0</v>
      </c>
      <c r="V188" s="8">
        <v>8</v>
      </c>
      <c r="W188" s="9">
        <f t="shared" si="163"/>
        <v>0.47058823529411764</v>
      </c>
      <c r="X188" s="8">
        <v>0</v>
      </c>
      <c r="Y188" s="9">
        <f t="shared" si="164"/>
        <v>0</v>
      </c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</row>
    <row r="189" spans="1:60" s="44" customFormat="1" ht="47.25" x14ac:dyDescent="0.25">
      <c r="A189" s="102"/>
      <c r="B189" s="104"/>
      <c r="C189" s="72" t="s">
        <v>140</v>
      </c>
      <c r="D189" s="3" t="s">
        <v>44</v>
      </c>
      <c r="E189" s="8">
        <v>13</v>
      </c>
      <c r="F189" s="8">
        <v>11</v>
      </c>
      <c r="G189" s="9">
        <f t="shared" si="159"/>
        <v>0.84615384615384615</v>
      </c>
      <c r="H189" s="8">
        <v>6</v>
      </c>
      <c r="I189" s="9">
        <f t="shared" si="160"/>
        <v>0.54545454545454541</v>
      </c>
      <c r="J189" s="8">
        <f t="shared" si="167"/>
        <v>5</v>
      </c>
      <c r="K189" s="9">
        <f t="shared" si="128"/>
        <v>0.45454545454545453</v>
      </c>
      <c r="L189" s="8">
        <v>2</v>
      </c>
      <c r="M189" s="9">
        <f t="shared" si="161"/>
        <v>0.15384615384615385</v>
      </c>
      <c r="N189" s="8">
        <v>2</v>
      </c>
      <c r="O189" s="9">
        <f>N189/E189</f>
        <v>0.15384615384615385</v>
      </c>
      <c r="P189" s="8"/>
      <c r="Q189" s="9"/>
      <c r="R189" s="8"/>
      <c r="S189" s="9"/>
      <c r="T189" s="8">
        <v>0</v>
      </c>
      <c r="U189" s="9">
        <f t="shared" si="162"/>
        <v>0</v>
      </c>
      <c r="V189" s="8">
        <v>7</v>
      </c>
      <c r="W189" s="9">
        <f t="shared" si="163"/>
        <v>0.53846153846153844</v>
      </c>
      <c r="X189" s="8">
        <v>1</v>
      </c>
      <c r="Y189" s="9">
        <f t="shared" si="164"/>
        <v>7.6923076923076927E-2</v>
      </c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</row>
    <row r="190" spans="1:60" s="44" customFormat="1" x14ac:dyDescent="0.25">
      <c r="A190" s="102"/>
      <c r="B190" s="104"/>
      <c r="C190" s="72" t="s">
        <v>141</v>
      </c>
      <c r="D190" s="3" t="s">
        <v>44</v>
      </c>
      <c r="E190" s="8">
        <v>37</v>
      </c>
      <c r="F190" s="8">
        <v>20</v>
      </c>
      <c r="G190" s="9">
        <f t="shared" si="159"/>
        <v>0.54054054054054057</v>
      </c>
      <c r="H190" s="8">
        <v>8</v>
      </c>
      <c r="I190" s="9">
        <v>0</v>
      </c>
      <c r="J190" s="8">
        <f t="shared" si="167"/>
        <v>12</v>
      </c>
      <c r="K190" s="9">
        <v>0</v>
      </c>
      <c r="L190" s="8">
        <v>0</v>
      </c>
      <c r="M190" s="9">
        <f t="shared" si="161"/>
        <v>0</v>
      </c>
      <c r="N190" s="8"/>
      <c r="O190" s="9"/>
      <c r="P190" s="8"/>
      <c r="Q190" s="9"/>
      <c r="R190" s="8"/>
      <c r="S190" s="9"/>
      <c r="T190" s="8">
        <v>0</v>
      </c>
      <c r="U190" s="9">
        <f t="shared" si="162"/>
        <v>0</v>
      </c>
      <c r="V190" s="8">
        <v>32</v>
      </c>
      <c r="W190" s="9">
        <f t="shared" si="163"/>
        <v>0.86486486486486491</v>
      </c>
      <c r="X190" s="8">
        <v>0</v>
      </c>
      <c r="Y190" s="9">
        <f t="shared" si="164"/>
        <v>0</v>
      </c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</row>
    <row r="191" spans="1:60" s="44" customFormat="1" ht="47.25" x14ac:dyDescent="0.25">
      <c r="A191" s="102"/>
      <c r="B191" s="104"/>
      <c r="C191" s="72" t="s">
        <v>139</v>
      </c>
      <c r="D191" s="3" t="s">
        <v>44</v>
      </c>
      <c r="E191" s="8">
        <v>24</v>
      </c>
      <c r="F191" s="8">
        <v>16</v>
      </c>
      <c r="G191" s="9">
        <f t="shared" si="159"/>
        <v>0.66666666666666663</v>
      </c>
      <c r="H191" s="8">
        <v>10</v>
      </c>
      <c r="I191" s="9">
        <f t="shared" si="160"/>
        <v>0.625</v>
      </c>
      <c r="J191" s="8">
        <f t="shared" si="167"/>
        <v>6</v>
      </c>
      <c r="K191" s="9">
        <f t="shared" si="128"/>
        <v>0.375</v>
      </c>
      <c r="L191" s="8">
        <v>12</v>
      </c>
      <c r="M191" s="9">
        <f t="shared" si="161"/>
        <v>0.5</v>
      </c>
      <c r="N191" s="8">
        <v>12</v>
      </c>
      <c r="O191" s="9">
        <f t="shared" ref="O191" si="168">N191/E191</f>
        <v>0.5</v>
      </c>
      <c r="P191" s="8"/>
      <c r="Q191" s="9"/>
      <c r="R191" s="8"/>
      <c r="S191" s="9"/>
      <c r="T191" s="8">
        <v>0</v>
      </c>
      <c r="U191" s="9">
        <f t="shared" si="162"/>
        <v>0</v>
      </c>
      <c r="V191" s="8">
        <v>4</v>
      </c>
      <c r="W191" s="9">
        <f t="shared" si="163"/>
        <v>0.16666666666666666</v>
      </c>
      <c r="X191" s="8">
        <v>0</v>
      </c>
      <c r="Y191" s="9">
        <f t="shared" si="164"/>
        <v>0</v>
      </c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</row>
    <row r="192" spans="1:60" x14ac:dyDescent="0.25">
      <c r="A192" s="102"/>
      <c r="B192" s="104"/>
      <c r="C192" s="106" t="s">
        <v>91</v>
      </c>
      <c r="D192" s="20" t="s">
        <v>70</v>
      </c>
      <c r="E192" s="27">
        <f>SUM(E193:E196)</f>
        <v>356</v>
      </c>
      <c r="F192" s="27">
        <f t="shared" ref="F192:X192" si="169">SUM(F193:F196)</f>
        <v>267</v>
      </c>
      <c r="G192" s="9">
        <f t="shared" si="159"/>
        <v>0.75</v>
      </c>
      <c r="H192" s="27">
        <f t="shared" si="169"/>
        <v>178</v>
      </c>
      <c r="I192" s="9">
        <f t="shared" si="160"/>
        <v>0.66666666666666663</v>
      </c>
      <c r="J192" s="8">
        <f t="shared" si="167"/>
        <v>89</v>
      </c>
      <c r="K192" s="9">
        <f t="shared" si="128"/>
        <v>0.33333333333333331</v>
      </c>
      <c r="L192" s="27">
        <f t="shared" si="169"/>
        <v>78</v>
      </c>
      <c r="M192" s="9">
        <f t="shared" si="161"/>
        <v>0.21910112359550563</v>
      </c>
      <c r="N192" s="27">
        <f t="shared" si="169"/>
        <v>14</v>
      </c>
      <c r="O192" s="84">
        <f>N192/E193</f>
        <v>0.15384615384615385</v>
      </c>
      <c r="P192" s="27">
        <f t="shared" si="169"/>
        <v>62</v>
      </c>
      <c r="Q192" s="84">
        <f>P192/E194</f>
        <v>0.29807692307692307</v>
      </c>
      <c r="R192" s="27">
        <f t="shared" si="169"/>
        <v>1</v>
      </c>
      <c r="S192" s="84">
        <f>R192/E196</f>
        <v>3.3333333333333333E-2</v>
      </c>
      <c r="T192" s="27">
        <f t="shared" si="169"/>
        <v>24</v>
      </c>
      <c r="U192" s="9">
        <f t="shared" si="162"/>
        <v>6.741573033707865E-2</v>
      </c>
      <c r="V192" s="27">
        <f t="shared" si="169"/>
        <v>78</v>
      </c>
      <c r="W192" s="9">
        <f t="shared" si="163"/>
        <v>0.21910112359550563</v>
      </c>
      <c r="X192" s="27">
        <f t="shared" si="169"/>
        <v>19</v>
      </c>
      <c r="Y192" s="9">
        <f t="shared" si="164"/>
        <v>5.3370786516853931E-2</v>
      </c>
    </row>
    <row r="193" spans="1:60" s="6" customFormat="1" x14ac:dyDescent="0.25">
      <c r="A193" s="102"/>
      <c r="B193" s="104"/>
      <c r="C193" s="106"/>
      <c r="D193" s="3" t="s">
        <v>44</v>
      </c>
      <c r="E193" s="85">
        <f>SUM(E188,E189,E190,E191)</f>
        <v>91</v>
      </c>
      <c r="F193" s="85">
        <f t="shared" ref="F193:X193" si="170">SUM(F188,F189,F190,F191)</f>
        <v>57</v>
      </c>
      <c r="G193" s="9">
        <f t="shared" si="159"/>
        <v>0.62637362637362637</v>
      </c>
      <c r="H193" s="85">
        <f t="shared" si="170"/>
        <v>32</v>
      </c>
      <c r="I193" s="9">
        <f t="shared" si="160"/>
        <v>0.56140350877192979</v>
      </c>
      <c r="J193" s="8">
        <f t="shared" si="167"/>
        <v>25</v>
      </c>
      <c r="K193" s="9">
        <f t="shared" si="128"/>
        <v>0.43859649122807015</v>
      </c>
      <c r="L193" s="85">
        <f t="shared" si="170"/>
        <v>14</v>
      </c>
      <c r="M193" s="9">
        <f t="shared" si="161"/>
        <v>0.15384615384615385</v>
      </c>
      <c r="N193" s="85">
        <f t="shared" si="170"/>
        <v>14</v>
      </c>
      <c r="O193" s="86">
        <f>N193/E193</f>
        <v>0.15384615384615385</v>
      </c>
      <c r="P193" s="85"/>
      <c r="Q193" s="86"/>
      <c r="R193" s="85"/>
      <c r="S193" s="86"/>
      <c r="T193" s="85">
        <f t="shared" si="170"/>
        <v>0</v>
      </c>
      <c r="U193" s="9">
        <f t="shared" si="162"/>
        <v>0</v>
      </c>
      <c r="V193" s="85">
        <f t="shared" si="170"/>
        <v>51</v>
      </c>
      <c r="W193" s="9">
        <f t="shared" si="163"/>
        <v>0.56043956043956045</v>
      </c>
      <c r="X193" s="85">
        <f t="shared" si="170"/>
        <v>1</v>
      </c>
      <c r="Y193" s="9">
        <f t="shared" si="164"/>
        <v>1.098901098901099E-2</v>
      </c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</row>
    <row r="194" spans="1:60" ht="15.75" customHeight="1" x14ac:dyDescent="0.25">
      <c r="A194" s="102"/>
      <c r="B194" s="104"/>
      <c r="C194" s="106"/>
      <c r="D194" s="3" t="s">
        <v>67</v>
      </c>
      <c r="E194" s="85">
        <f>SUM(E171,E173,E174,E178,E179,E181,E183,E184,E185,E186,E187)</f>
        <v>208</v>
      </c>
      <c r="F194" s="85">
        <f t="shared" ref="F194:X194" si="171">SUM(F171,F173,F174,F178,F179,F181,F183,F184,F185,F186,F187)</f>
        <v>164</v>
      </c>
      <c r="G194" s="9">
        <f t="shared" si="159"/>
        <v>0.78846153846153844</v>
      </c>
      <c r="H194" s="85">
        <f t="shared" si="171"/>
        <v>112</v>
      </c>
      <c r="I194" s="9">
        <f t="shared" si="160"/>
        <v>0.68292682926829273</v>
      </c>
      <c r="J194" s="8">
        <f t="shared" si="167"/>
        <v>52</v>
      </c>
      <c r="K194" s="9">
        <f t="shared" si="128"/>
        <v>0.31707317073170732</v>
      </c>
      <c r="L194" s="85">
        <f t="shared" si="171"/>
        <v>63</v>
      </c>
      <c r="M194" s="9">
        <f t="shared" si="161"/>
        <v>0.30288461538461536</v>
      </c>
      <c r="N194" s="85"/>
      <c r="O194" s="85"/>
      <c r="P194" s="85">
        <f t="shared" si="171"/>
        <v>62</v>
      </c>
      <c r="Q194" s="86">
        <f>P194/E194</f>
        <v>0.29807692307692307</v>
      </c>
      <c r="R194" s="85"/>
      <c r="S194" s="86"/>
      <c r="T194" s="85">
        <f t="shared" si="171"/>
        <v>10</v>
      </c>
      <c r="U194" s="9">
        <f t="shared" si="162"/>
        <v>4.807692307692308E-2</v>
      </c>
      <c r="V194" s="85">
        <f t="shared" si="171"/>
        <v>24</v>
      </c>
      <c r="W194" s="9">
        <f t="shared" si="163"/>
        <v>0.11538461538461539</v>
      </c>
      <c r="X194" s="85">
        <f t="shared" si="171"/>
        <v>15</v>
      </c>
      <c r="Y194" s="9">
        <f t="shared" si="164"/>
        <v>7.2115384615384609E-2</v>
      </c>
    </row>
    <row r="195" spans="1:60" s="44" customFormat="1" ht="15.75" customHeight="1" x14ac:dyDescent="0.25">
      <c r="A195" s="102"/>
      <c r="B195" s="104"/>
      <c r="C195" s="106"/>
      <c r="D195" s="3" t="s">
        <v>68</v>
      </c>
      <c r="E195" s="85">
        <f>SUM(E172,E176,E182)</f>
        <v>27</v>
      </c>
      <c r="F195" s="85">
        <f t="shared" ref="F195:X195" si="172">SUM(F172,F176,F182)</f>
        <v>22</v>
      </c>
      <c r="G195" s="9">
        <f t="shared" si="159"/>
        <v>0.81481481481481477</v>
      </c>
      <c r="H195" s="85">
        <f t="shared" si="172"/>
        <v>16</v>
      </c>
      <c r="I195" s="9">
        <f t="shared" si="160"/>
        <v>0.72727272727272729</v>
      </c>
      <c r="J195" s="8">
        <f t="shared" si="167"/>
        <v>6</v>
      </c>
      <c r="K195" s="9">
        <f t="shared" si="128"/>
        <v>0.27272727272727271</v>
      </c>
      <c r="L195" s="85">
        <f t="shared" si="172"/>
        <v>0</v>
      </c>
      <c r="M195" s="9">
        <f t="shared" si="161"/>
        <v>0</v>
      </c>
      <c r="N195" s="85"/>
      <c r="O195" s="85"/>
      <c r="P195" s="85"/>
      <c r="Q195" s="85"/>
      <c r="R195" s="85"/>
      <c r="S195" s="86"/>
      <c r="T195" s="85">
        <f t="shared" si="172"/>
        <v>7</v>
      </c>
      <c r="U195" s="9">
        <f t="shared" si="162"/>
        <v>0.25925925925925924</v>
      </c>
      <c r="V195" s="85">
        <f t="shared" si="172"/>
        <v>2</v>
      </c>
      <c r="W195" s="9">
        <f t="shared" si="163"/>
        <v>7.407407407407407E-2</v>
      </c>
      <c r="X195" s="85">
        <f t="shared" si="172"/>
        <v>2</v>
      </c>
      <c r="Y195" s="9">
        <f t="shared" si="164"/>
        <v>7.407407407407407E-2</v>
      </c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</row>
    <row r="196" spans="1:60" s="43" customFormat="1" ht="16.5" thickBot="1" x14ac:dyDescent="0.3">
      <c r="A196" s="102"/>
      <c r="B196" s="104"/>
      <c r="C196" s="106"/>
      <c r="D196" s="3" t="s">
        <v>69</v>
      </c>
      <c r="E196" s="8">
        <f>SUM(E175,E177)</f>
        <v>30</v>
      </c>
      <c r="F196" s="8">
        <f t="shared" ref="F196:X196" si="173">SUM(F175,F177)</f>
        <v>24</v>
      </c>
      <c r="G196" s="9">
        <f t="shared" si="159"/>
        <v>0.8</v>
      </c>
      <c r="H196" s="8">
        <f t="shared" si="173"/>
        <v>18</v>
      </c>
      <c r="I196" s="9">
        <f t="shared" si="160"/>
        <v>0.75</v>
      </c>
      <c r="J196" s="8">
        <f t="shared" si="167"/>
        <v>6</v>
      </c>
      <c r="K196" s="9">
        <f t="shared" si="128"/>
        <v>0.25</v>
      </c>
      <c r="L196" s="8">
        <f t="shared" si="173"/>
        <v>1</v>
      </c>
      <c r="M196" s="9">
        <f t="shared" si="161"/>
        <v>3.3333333333333333E-2</v>
      </c>
      <c r="N196" s="8"/>
      <c r="O196" s="8"/>
      <c r="P196" s="8"/>
      <c r="Q196" s="8"/>
      <c r="R196" s="8">
        <f t="shared" si="173"/>
        <v>1</v>
      </c>
      <c r="S196" s="9">
        <f>R196/E196</f>
        <v>3.3333333333333333E-2</v>
      </c>
      <c r="T196" s="8">
        <f t="shared" si="173"/>
        <v>7</v>
      </c>
      <c r="U196" s="9">
        <f t="shared" si="162"/>
        <v>0.23333333333333334</v>
      </c>
      <c r="V196" s="8">
        <f t="shared" si="173"/>
        <v>1</v>
      </c>
      <c r="W196" s="9">
        <f t="shared" si="163"/>
        <v>3.3333333333333333E-2</v>
      </c>
      <c r="X196" s="8">
        <f t="shared" si="173"/>
        <v>1</v>
      </c>
      <c r="Y196" s="9">
        <f t="shared" si="164"/>
        <v>3.3333333333333333E-2</v>
      </c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</row>
    <row r="197" spans="1:60" ht="34.5" customHeight="1" x14ac:dyDescent="0.25">
      <c r="A197" s="102">
        <v>15</v>
      </c>
      <c r="B197" s="105" t="s">
        <v>161</v>
      </c>
      <c r="C197" s="35" t="s">
        <v>92</v>
      </c>
      <c r="D197" s="35" t="s">
        <v>125</v>
      </c>
      <c r="E197" s="33">
        <f>SUM(E198:E199)</f>
        <v>21</v>
      </c>
      <c r="F197" s="33">
        <f>SUM(F198:F199)</f>
        <v>14</v>
      </c>
      <c r="G197" s="34">
        <f>F197/E197</f>
        <v>0.66666666666666663</v>
      </c>
      <c r="H197" s="33">
        <f>SUM(H198:H199)</f>
        <v>9</v>
      </c>
      <c r="I197" s="34">
        <f>H197/F197</f>
        <v>0.6428571428571429</v>
      </c>
      <c r="J197" s="33">
        <f>SUM(J198,J199)</f>
        <v>5</v>
      </c>
      <c r="K197" s="34">
        <f>J197/F197</f>
        <v>0.35714285714285715</v>
      </c>
      <c r="L197" s="33">
        <f>L198+L199</f>
        <v>7</v>
      </c>
      <c r="M197" s="34">
        <f>L197/E197</f>
        <v>0.33333333333333331</v>
      </c>
      <c r="N197" s="33"/>
      <c r="O197" s="30"/>
      <c r="P197" s="33">
        <f>SUM(P198:P199)</f>
        <v>7</v>
      </c>
      <c r="Q197" s="34">
        <f>P197/E199</f>
        <v>0.46666666666666667</v>
      </c>
      <c r="R197" s="33"/>
      <c r="S197" s="33"/>
      <c r="T197" s="33">
        <f>SUM(T198:T199)</f>
        <v>0</v>
      </c>
      <c r="U197" s="34">
        <f>T197/E197</f>
        <v>0</v>
      </c>
      <c r="V197" s="33">
        <f>SUM(V198:V199)</f>
        <v>3</v>
      </c>
      <c r="W197" s="34">
        <f>V197/E197</f>
        <v>0.14285714285714285</v>
      </c>
      <c r="X197" s="33">
        <f>SUM(X198:X199)</f>
        <v>5</v>
      </c>
      <c r="Y197" s="34">
        <f>X197/E197</f>
        <v>0.23809523809523808</v>
      </c>
    </row>
    <row r="198" spans="1:60" s="44" customFormat="1" ht="34.5" customHeight="1" x14ac:dyDescent="0.25">
      <c r="A198" s="102"/>
      <c r="B198" s="105"/>
      <c r="C198" s="71" t="s">
        <v>13</v>
      </c>
      <c r="D198" s="28" t="s">
        <v>67</v>
      </c>
      <c r="E198" s="29">
        <v>6</v>
      </c>
      <c r="F198" s="29">
        <v>4</v>
      </c>
      <c r="G198" s="30">
        <f>F198/E198</f>
        <v>0.66666666666666663</v>
      </c>
      <c r="H198" s="29">
        <v>2</v>
      </c>
      <c r="I198" s="30">
        <f>H198/F198</f>
        <v>0.5</v>
      </c>
      <c r="J198" s="29">
        <f t="shared" ref="J198:J203" si="174">F198-H198</f>
        <v>2</v>
      </c>
      <c r="K198" s="30">
        <f>J198/F198</f>
        <v>0.5</v>
      </c>
      <c r="L198" s="29">
        <v>0</v>
      </c>
      <c r="M198" s="30">
        <f>L198/E198</f>
        <v>0</v>
      </c>
      <c r="N198" s="29"/>
      <c r="O198" s="30"/>
      <c r="P198" s="29"/>
      <c r="Q198" s="34"/>
      <c r="R198" s="29"/>
      <c r="S198" s="30"/>
      <c r="T198" s="29">
        <v>0</v>
      </c>
      <c r="U198" s="30">
        <f>T198/E198</f>
        <v>0</v>
      </c>
      <c r="V198" s="29">
        <v>0</v>
      </c>
      <c r="W198" s="30">
        <f>V198/E198</f>
        <v>0</v>
      </c>
      <c r="X198" s="29">
        <v>3</v>
      </c>
      <c r="Y198" s="30">
        <f>X198/E198</f>
        <v>0.5</v>
      </c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</row>
    <row r="199" spans="1:60" ht="35.25" customHeight="1" x14ac:dyDescent="0.25">
      <c r="A199" s="102"/>
      <c r="B199" s="105"/>
      <c r="C199" s="71" t="s">
        <v>19</v>
      </c>
      <c r="D199" s="28" t="s">
        <v>67</v>
      </c>
      <c r="E199" s="29">
        <v>15</v>
      </c>
      <c r="F199" s="29">
        <v>10</v>
      </c>
      <c r="G199" s="30">
        <f t="shared" si="127"/>
        <v>0.66666666666666663</v>
      </c>
      <c r="H199" s="29">
        <v>7</v>
      </c>
      <c r="I199" s="30">
        <f t="shared" si="129"/>
        <v>0.7</v>
      </c>
      <c r="J199" s="29">
        <f t="shared" si="174"/>
        <v>3</v>
      </c>
      <c r="K199" s="30">
        <f t="shared" si="128"/>
        <v>0.3</v>
      </c>
      <c r="L199" s="29">
        <v>7</v>
      </c>
      <c r="M199" s="30">
        <f t="shared" ref="M199:M219" si="175">L199/E199</f>
        <v>0.46666666666666667</v>
      </c>
      <c r="N199" s="29"/>
      <c r="O199" s="30"/>
      <c r="P199" s="29">
        <v>7</v>
      </c>
      <c r="Q199" s="34">
        <f>P199/E199</f>
        <v>0.46666666666666667</v>
      </c>
      <c r="R199" s="29"/>
      <c r="S199" s="30"/>
      <c r="T199" s="29">
        <v>0</v>
      </c>
      <c r="U199" s="30">
        <f t="shared" si="162"/>
        <v>0</v>
      </c>
      <c r="V199" s="29">
        <v>3</v>
      </c>
      <c r="W199" s="30">
        <f t="shared" si="163"/>
        <v>0.2</v>
      </c>
      <c r="X199" s="29">
        <v>2</v>
      </c>
      <c r="Y199" s="30">
        <f t="shared" si="164"/>
        <v>0.13333333333333333</v>
      </c>
    </row>
    <row r="200" spans="1:60" ht="32.25" customHeight="1" x14ac:dyDescent="0.25">
      <c r="A200" s="102">
        <v>16</v>
      </c>
      <c r="B200" s="105" t="s">
        <v>162</v>
      </c>
      <c r="C200" s="72" t="s">
        <v>24</v>
      </c>
      <c r="D200" s="3" t="s">
        <v>67</v>
      </c>
      <c r="E200" s="8">
        <v>7</v>
      </c>
      <c r="F200" s="8">
        <v>5</v>
      </c>
      <c r="G200" s="9">
        <f t="shared" si="127"/>
        <v>0.7142857142857143</v>
      </c>
      <c r="H200" s="8">
        <v>3</v>
      </c>
      <c r="I200" s="9">
        <f>IFERROR(H200/F200,"0%")</f>
        <v>0.6</v>
      </c>
      <c r="J200" s="8">
        <f t="shared" si="174"/>
        <v>2</v>
      </c>
      <c r="K200" s="9">
        <f>IFERROR(J200/F200,"0%")</f>
        <v>0.4</v>
      </c>
      <c r="L200" s="8">
        <v>1</v>
      </c>
      <c r="M200" s="9">
        <f t="shared" si="175"/>
        <v>0.14285714285714285</v>
      </c>
      <c r="N200" s="8"/>
      <c r="O200" s="9"/>
      <c r="P200" s="8">
        <v>1</v>
      </c>
      <c r="Q200" s="9">
        <f>P200/E200</f>
        <v>0.14285714285714285</v>
      </c>
      <c r="R200" s="8"/>
      <c r="S200" s="8"/>
      <c r="T200" s="8">
        <v>0</v>
      </c>
      <c r="U200" s="9">
        <f t="shared" si="162"/>
        <v>0</v>
      </c>
      <c r="V200" s="8">
        <v>0</v>
      </c>
      <c r="W200" s="9">
        <f t="shared" si="163"/>
        <v>0</v>
      </c>
      <c r="X200" s="8">
        <v>0</v>
      </c>
      <c r="Y200" s="9">
        <f t="shared" si="164"/>
        <v>0</v>
      </c>
    </row>
    <row r="201" spans="1:60" ht="35.25" customHeight="1" x14ac:dyDescent="0.25">
      <c r="A201" s="102"/>
      <c r="B201" s="105"/>
      <c r="C201" s="72" t="s">
        <v>78</v>
      </c>
      <c r="D201" s="3" t="s">
        <v>67</v>
      </c>
      <c r="E201" s="8">
        <v>14</v>
      </c>
      <c r="F201" s="8">
        <v>10</v>
      </c>
      <c r="G201" s="9">
        <f t="shared" ref="G201:G219" si="176">F201/E201</f>
        <v>0.7142857142857143</v>
      </c>
      <c r="H201" s="8">
        <v>9</v>
      </c>
      <c r="I201" s="9">
        <f t="shared" ref="I201:I203" si="177">IFERROR(H201/F201,"0%")</f>
        <v>0.9</v>
      </c>
      <c r="J201" s="8">
        <f t="shared" si="174"/>
        <v>1</v>
      </c>
      <c r="K201" s="9">
        <f t="shared" ref="K201:K203" si="178">IFERROR(J201/F201,"0%")</f>
        <v>0.1</v>
      </c>
      <c r="L201" s="8">
        <v>1</v>
      </c>
      <c r="M201" s="9">
        <f t="shared" si="175"/>
        <v>7.1428571428571425E-2</v>
      </c>
      <c r="N201" s="8"/>
      <c r="O201" s="9"/>
      <c r="P201" s="8">
        <v>1</v>
      </c>
      <c r="Q201" s="9">
        <f>P201/E201</f>
        <v>7.1428571428571425E-2</v>
      </c>
      <c r="R201" s="8"/>
      <c r="S201" s="8"/>
      <c r="T201" s="8">
        <v>1</v>
      </c>
      <c r="U201" s="9">
        <f t="shared" si="162"/>
        <v>7.1428571428571425E-2</v>
      </c>
      <c r="V201" s="8">
        <v>1</v>
      </c>
      <c r="W201" s="9">
        <f t="shared" si="163"/>
        <v>7.1428571428571425E-2</v>
      </c>
      <c r="X201" s="8">
        <v>2</v>
      </c>
      <c r="Y201" s="9">
        <f t="shared" si="164"/>
        <v>0.14285714285714285</v>
      </c>
    </row>
    <row r="202" spans="1:60" ht="39" customHeight="1" x14ac:dyDescent="0.25">
      <c r="A202" s="102"/>
      <c r="B202" s="105"/>
      <c r="C202" s="72" t="s">
        <v>13</v>
      </c>
      <c r="D202" s="3" t="s">
        <v>67</v>
      </c>
      <c r="E202" s="8">
        <v>9</v>
      </c>
      <c r="F202" s="8">
        <v>8</v>
      </c>
      <c r="G202" s="9">
        <f t="shared" si="176"/>
        <v>0.88888888888888884</v>
      </c>
      <c r="H202" s="8">
        <v>4</v>
      </c>
      <c r="I202" s="9">
        <f t="shared" si="177"/>
        <v>0.5</v>
      </c>
      <c r="J202" s="8">
        <f t="shared" si="174"/>
        <v>4</v>
      </c>
      <c r="K202" s="9">
        <f t="shared" si="178"/>
        <v>0.5</v>
      </c>
      <c r="L202" s="8">
        <v>6</v>
      </c>
      <c r="M202" s="9">
        <f t="shared" si="175"/>
        <v>0.66666666666666663</v>
      </c>
      <c r="N202" s="8"/>
      <c r="O202" s="9"/>
      <c r="P202" s="8">
        <v>6</v>
      </c>
      <c r="Q202" s="9">
        <f>P202/E202</f>
        <v>0.66666666666666663</v>
      </c>
      <c r="R202" s="8"/>
      <c r="S202" s="8"/>
      <c r="T202" s="8">
        <v>0</v>
      </c>
      <c r="U202" s="9">
        <f t="shared" ref="U202:U219" si="179">T202/E202</f>
        <v>0</v>
      </c>
      <c r="V202" s="8">
        <v>0</v>
      </c>
      <c r="W202" s="9">
        <f t="shared" ref="W202:W219" si="180">V202/E202</f>
        <v>0</v>
      </c>
      <c r="X202" s="8">
        <v>2</v>
      </c>
      <c r="Y202" s="9">
        <f t="shared" ref="Y202:Y219" si="181">X202/E202</f>
        <v>0.22222222222222221</v>
      </c>
    </row>
    <row r="203" spans="1:60" ht="41.25" customHeight="1" x14ac:dyDescent="0.25">
      <c r="A203" s="102"/>
      <c r="B203" s="105"/>
      <c r="C203" s="72" t="s">
        <v>19</v>
      </c>
      <c r="D203" s="3" t="s">
        <v>67</v>
      </c>
      <c r="E203" s="8">
        <v>26</v>
      </c>
      <c r="F203" s="8">
        <v>17</v>
      </c>
      <c r="G203" s="9">
        <f t="shared" si="176"/>
        <v>0.65384615384615385</v>
      </c>
      <c r="H203" s="8">
        <v>10</v>
      </c>
      <c r="I203" s="9">
        <f t="shared" si="177"/>
        <v>0.58823529411764708</v>
      </c>
      <c r="J203" s="8">
        <f t="shared" si="174"/>
        <v>7</v>
      </c>
      <c r="K203" s="9">
        <f t="shared" si="178"/>
        <v>0.41176470588235292</v>
      </c>
      <c r="L203" s="8">
        <v>10</v>
      </c>
      <c r="M203" s="9">
        <f t="shared" si="175"/>
        <v>0.38461538461538464</v>
      </c>
      <c r="N203" s="8"/>
      <c r="O203" s="9"/>
      <c r="P203" s="8">
        <v>10</v>
      </c>
      <c r="Q203" s="9">
        <f>P203/E203</f>
        <v>0.38461538461538464</v>
      </c>
      <c r="R203" s="8"/>
      <c r="S203" s="8"/>
      <c r="T203" s="8">
        <v>1</v>
      </c>
      <c r="U203" s="9">
        <f t="shared" si="179"/>
        <v>3.8461538461538464E-2</v>
      </c>
      <c r="V203" s="8">
        <v>6</v>
      </c>
      <c r="W203" s="9">
        <f t="shared" si="180"/>
        <v>0.23076923076923078</v>
      </c>
      <c r="X203" s="8">
        <v>4</v>
      </c>
      <c r="Y203" s="9">
        <f t="shared" si="181"/>
        <v>0.15384615384615385</v>
      </c>
    </row>
    <row r="204" spans="1:60" s="43" customFormat="1" ht="40.5" customHeight="1" thickBot="1" x14ac:dyDescent="0.3">
      <c r="A204" s="102"/>
      <c r="B204" s="105"/>
      <c r="C204" s="87" t="s">
        <v>93</v>
      </c>
      <c r="D204" s="88" t="s">
        <v>126</v>
      </c>
      <c r="E204" s="25">
        <f>SUM(E200:E203)</f>
        <v>56</v>
      </c>
      <c r="F204" s="25">
        <f>SUM(F200:F203)</f>
        <v>40</v>
      </c>
      <c r="G204" s="26">
        <f t="shared" si="176"/>
        <v>0.7142857142857143</v>
      </c>
      <c r="H204" s="25">
        <f>SUM(H200:H203)</f>
        <v>26</v>
      </c>
      <c r="I204" s="26">
        <f t="shared" ref="I204:I219" si="182">H204/F204</f>
        <v>0.65</v>
      </c>
      <c r="J204" s="25">
        <f>SUM(J200:J203)</f>
        <v>14</v>
      </c>
      <c r="K204" s="26">
        <f>J204/F204</f>
        <v>0.35</v>
      </c>
      <c r="L204" s="25">
        <f>P204</f>
        <v>18</v>
      </c>
      <c r="M204" s="26">
        <f t="shared" si="175"/>
        <v>0.32142857142857145</v>
      </c>
      <c r="N204" s="25"/>
      <c r="O204" s="26"/>
      <c r="P204" s="25">
        <f>SUM(P200:P203)</f>
        <v>18</v>
      </c>
      <c r="Q204" s="26">
        <f>P204/L204</f>
        <v>1</v>
      </c>
      <c r="R204" s="25"/>
      <c r="S204" s="25"/>
      <c r="T204" s="25">
        <f>SUM(T200:T203)</f>
        <v>2</v>
      </c>
      <c r="U204" s="26">
        <f t="shared" si="179"/>
        <v>3.5714285714285712E-2</v>
      </c>
      <c r="V204" s="25">
        <f>SUM(V200:V203)</f>
        <v>7</v>
      </c>
      <c r="W204" s="26">
        <f t="shared" si="180"/>
        <v>0.125</v>
      </c>
      <c r="X204" s="25">
        <f>SUM(X200:X203)</f>
        <v>8</v>
      </c>
      <c r="Y204" s="26">
        <f t="shared" si="181"/>
        <v>0.14285714285714285</v>
      </c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</row>
    <row r="205" spans="1:60" ht="31.5" x14ac:dyDescent="0.25">
      <c r="A205" s="102">
        <v>17</v>
      </c>
      <c r="B205" s="105" t="s">
        <v>163</v>
      </c>
      <c r="C205" s="71" t="s">
        <v>22</v>
      </c>
      <c r="D205" s="28" t="s">
        <v>44</v>
      </c>
      <c r="E205" s="29">
        <v>27</v>
      </c>
      <c r="F205" s="29">
        <v>18</v>
      </c>
      <c r="G205" s="30">
        <f t="shared" si="176"/>
        <v>0.66666666666666663</v>
      </c>
      <c r="H205" s="29">
        <v>12</v>
      </c>
      <c r="I205" s="30">
        <f t="shared" si="182"/>
        <v>0.66666666666666663</v>
      </c>
      <c r="J205" s="29">
        <f>F205-H205</f>
        <v>6</v>
      </c>
      <c r="K205" s="30">
        <f t="shared" ref="K205:K219" si="183">J205/F205</f>
        <v>0.33333333333333331</v>
      </c>
      <c r="L205" s="29">
        <v>9</v>
      </c>
      <c r="M205" s="30">
        <f t="shared" si="175"/>
        <v>0.33333333333333331</v>
      </c>
      <c r="N205" s="29">
        <v>9</v>
      </c>
      <c r="O205" s="30">
        <f>N205/E205</f>
        <v>0.33333333333333331</v>
      </c>
      <c r="P205" s="29"/>
      <c r="Q205" s="30"/>
      <c r="R205" s="29"/>
      <c r="S205" s="29"/>
      <c r="T205" s="29">
        <v>0</v>
      </c>
      <c r="U205" s="30">
        <f t="shared" si="179"/>
        <v>0</v>
      </c>
      <c r="V205" s="29">
        <v>13</v>
      </c>
      <c r="W205" s="30">
        <f t="shared" si="180"/>
        <v>0.48148148148148145</v>
      </c>
      <c r="X205" s="29">
        <v>5</v>
      </c>
      <c r="Y205" s="30">
        <f t="shared" si="181"/>
        <v>0.18518518518518517</v>
      </c>
    </row>
    <row r="206" spans="1:60" ht="31.5" x14ac:dyDescent="0.25">
      <c r="A206" s="102"/>
      <c r="B206" s="105"/>
      <c r="C206" s="71" t="s">
        <v>23</v>
      </c>
      <c r="D206" s="28" t="s">
        <v>44</v>
      </c>
      <c r="E206" s="29">
        <v>22</v>
      </c>
      <c r="F206" s="29">
        <v>14</v>
      </c>
      <c r="G206" s="30">
        <f t="shared" si="176"/>
        <v>0.63636363636363635</v>
      </c>
      <c r="H206" s="29">
        <v>10</v>
      </c>
      <c r="I206" s="30">
        <f t="shared" si="182"/>
        <v>0.7142857142857143</v>
      </c>
      <c r="J206" s="29">
        <f>F206-H206</f>
        <v>4</v>
      </c>
      <c r="K206" s="30">
        <f t="shared" si="183"/>
        <v>0.2857142857142857</v>
      </c>
      <c r="L206" s="29">
        <v>4</v>
      </c>
      <c r="M206" s="30">
        <f t="shared" si="175"/>
        <v>0.18181818181818182</v>
      </c>
      <c r="N206" s="29">
        <v>4</v>
      </c>
      <c r="O206" s="30">
        <f>N206/E206</f>
        <v>0.18181818181818182</v>
      </c>
      <c r="P206" s="29"/>
      <c r="Q206" s="30"/>
      <c r="R206" s="29"/>
      <c r="S206" s="29"/>
      <c r="T206" s="29">
        <v>0</v>
      </c>
      <c r="U206" s="30">
        <f t="shared" si="179"/>
        <v>0</v>
      </c>
      <c r="V206" s="29">
        <v>9</v>
      </c>
      <c r="W206" s="30">
        <f t="shared" si="180"/>
        <v>0.40909090909090912</v>
      </c>
      <c r="X206" s="29">
        <v>2</v>
      </c>
      <c r="Y206" s="30">
        <f t="shared" si="181"/>
        <v>9.0909090909090912E-2</v>
      </c>
    </row>
    <row r="207" spans="1:60" ht="47.25" x14ac:dyDescent="0.25">
      <c r="A207" s="102"/>
      <c r="B207" s="105"/>
      <c r="C207" s="71" t="s">
        <v>79</v>
      </c>
      <c r="D207" s="28" t="s">
        <v>44</v>
      </c>
      <c r="E207" s="29">
        <v>27</v>
      </c>
      <c r="F207" s="29">
        <v>18</v>
      </c>
      <c r="G207" s="30">
        <f t="shared" si="176"/>
        <v>0.66666666666666663</v>
      </c>
      <c r="H207" s="29">
        <v>9</v>
      </c>
      <c r="I207" s="30">
        <f t="shared" si="182"/>
        <v>0.5</v>
      </c>
      <c r="J207" s="29">
        <f>F207-H207</f>
        <v>9</v>
      </c>
      <c r="K207" s="30">
        <f t="shared" si="183"/>
        <v>0.5</v>
      </c>
      <c r="L207" s="29">
        <v>4</v>
      </c>
      <c r="M207" s="30">
        <f t="shared" si="175"/>
        <v>0.14814814814814814</v>
      </c>
      <c r="N207" s="29">
        <v>4</v>
      </c>
      <c r="O207" s="30">
        <f>N207/E207</f>
        <v>0.14814814814814814</v>
      </c>
      <c r="P207" s="29"/>
      <c r="Q207" s="30"/>
      <c r="R207" s="29"/>
      <c r="S207" s="29"/>
      <c r="T207" s="29">
        <v>0</v>
      </c>
      <c r="U207" s="30">
        <f t="shared" si="179"/>
        <v>0</v>
      </c>
      <c r="V207" s="29">
        <v>10</v>
      </c>
      <c r="W207" s="30">
        <f t="shared" si="180"/>
        <v>0.37037037037037035</v>
      </c>
      <c r="X207" s="29">
        <v>1</v>
      </c>
      <c r="Y207" s="30">
        <f t="shared" si="181"/>
        <v>3.7037037037037035E-2</v>
      </c>
    </row>
    <row r="208" spans="1:60" ht="31.5" x14ac:dyDescent="0.25">
      <c r="A208" s="102"/>
      <c r="B208" s="105"/>
      <c r="C208" s="71" t="s">
        <v>130</v>
      </c>
      <c r="D208" s="28" t="s">
        <v>44</v>
      </c>
      <c r="E208" s="29">
        <v>18</v>
      </c>
      <c r="F208" s="29">
        <v>11</v>
      </c>
      <c r="G208" s="30">
        <f t="shared" si="176"/>
        <v>0.61111111111111116</v>
      </c>
      <c r="H208" s="29">
        <v>3</v>
      </c>
      <c r="I208" s="30">
        <f t="shared" si="182"/>
        <v>0.27272727272727271</v>
      </c>
      <c r="J208" s="29">
        <f>F208-H208</f>
        <v>8</v>
      </c>
      <c r="K208" s="30">
        <f t="shared" si="183"/>
        <v>0.72727272727272729</v>
      </c>
      <c r="L208" s="29">
        <v>4</v>
      </c>
      <c r="M208" s="30">
        <f>L208/E208</f>
        <v>0.22222222222222221</v>
      </c>
      <c r="N208" s="29">
        <v>4</v>
      </c>
      <c r="O208" s="30">
        <f>N208/E208</f>
        <v>0.22222222222222221</v>
      </c>
      <c r="P208" s="29"/>
      <c r="Q208" s="30"/>
      <c r="R208" s="29"/>
      <c r="S208" s="29"/>
      <c r="T208" s="29">
        <v>0</v>
      </c>
      <c r="U208" s="30">
        <f t="shared" si="179"/>
        <v>0</v>
      </c>
      <c r="V208" s="29">
        <v>8</v>
      </c>
      <c r="W208" s="30">
        <f t="shared" si="180"/>
        <v>0.44444444444444442</v>
      </c>
      <c r="X208" s="29">
        <v>2</v>
      </c>
      <c r="Y208" s="30">
        <f t="shared" si="181"/>
        <v>0.1111111111111111</v>
      </c>
    </row>
    <row r="209" spans="1:60" s="43" customFormat="1" ht="37.5" customHeight="1" thickBot="1" x14ac:dyDescent="0.3">
      <c r="A209" s="102"/>
      <c r="B209" s="105"/>
      <c r="C209" s="89" t="s">
        <v>94</v>
      </c>
      <c r="D209" s="35" t="s">
        <v>127</v>
      </c>
      <c r="E209" s="33">
        <f>SUM(E205:E208)</f>
        <v>94</v>
      </c>
      <c r="F209" s="33">
        <f>SUM(F205:F208)</f>
        <v>61</v>
      </c>
      <c r="G209" s="34">
        <f t="shared" si="176"/>
        <v>0.64893617021276595</v>
      </c>
      <c r="H209" s="33">
        <f>SUM(H205:H208)</f>
        <v>34</v>
      </c>
      <c r="I209" s="34">
        <f t="shared" si="182"/>
        <v>0.55737704918032782</v>
      </c>
      <c r="J209" s="33">
        <f>SUM(J205:J208)</f>
        <v>27</v>
      </c>
      <c r="K209" s="34">
        <f t="shared" si="183"/>
        <v>0.44262295081967212</v>
      </c>
      <c r="L209" s="33">
        <f>N209</f>
        <v>21</v>
      </c>
      <c r="M209" s="34">
        <f t="shared" si="175"/>
        <v>0.22340425531914893</v>
      </c>
      <c r="N209" s="33">
        <f>SUM(N205:N208)</f>
        <v>21</v>
      </c>
      <c r="O209" s="34">
        <f>N209/E209</f>
        <v>0.22340425531914893</v>
      </c>
      <c r="P209" s="33"/>
      <c r="Q209" s="34"/>
      <c r="R209" s="33"/>
      <c r="S209" s="33"/>
      <c r="T209" s="33">
        <f>SUM(T205:T208)</f>
        <v>0</v>
      </c>
      <c r="U209" s="34">
        <f t="shared" si="179"/>
        <v>0</v>
      </c>
      <c r="V209" s="33">
        <f>SUM(V205:V208)</f>
        <v>40</v>
      </c>
      <c r="W209" s="34">
        <f t="shared" si="180"/>
        <v>0.42553191489361702</v>
      </c>
      <c r="X209" s="33">
        <f>SUM(X205:X208)</f>
        <v>10</v>
      </c>
      <c r="Y209" s="34">
        <f t="shared" si="181"/>
        <v>0.10638297872340426</v>
      </c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</row>
    <row r="210" spans="1:60" x14ac:dyDescent="0.25">
      <c r="A210" s="102"/>
      <c r="B210" s="124" t="s">
        <v>80</v>
      </c>
      <c r="C210" s="124"/>
      <c r="D210" s="3" t="s">
        <v>67</v>
      </c>
      <c r="E210" s="8">
        <f>SUM(E204,E198,E199,E194)</f>
        <v>285</v>
      </c>
      <c r="F210" s="8">
        <f>SUM(F204,F198,F199,F194)</f>
        <v>218</v>
      </c>
      <c r="G210" s="9">
        <f t="shared" si="176"/>
        <v>0.76491228070175443</v>
      </c>
      <c r="H210" s="8">
        <f>SUM(H194,H197,H204)</f>
        <v>147</v>
      </c>
      <c r="I210" s="9">
        <f t="shared" si="182"/>
        <v>0.67431192660550454</v>
      </c>
      <c r="J210" s="8">
        <f>SUM(J194,J197,J204)</f>
        <v>71</v>
      </c>
      <c r="K210" s="9">
        <f t="shared" si="183"/>
        <v>0.3256880733944954</v>
      </c>
      <c r="L210" s="8">
        <f>SUM(L194,L197,L204)</f>
        <v>88</v>
      </c>
      <c r="M210" s="90">
        <f t="shared" si="175"/>
        <v>0.30877192982456142</v>
      </c>
      <c r="N210" s="8">
        <f>SUM(N194,N197,N204)</f>
        <v>0</v>
      </c>
      <c r="O210" s="90">
        <f>N210/L210</f>
        <v>0</v>
      </c>
      <c r="P210" s="8">
        <f>SUM(P194,P197,P204)</f>
        <v>87</v>
      </c>
      <c r="Q210" s="90">
        <f>P210/L210</f>
        <v>0.98863636363636365</v>
      </c>
      <c r="R210" s="8">
        <f>SUM(R194,R197,R204)</f>
        <v>0</v>
      </c>
      <c r="S210" s="90">
        <f>R210/L210</f>
        <v>0</v>
      </c>
      <c r="T210" s="8">
        <f>SUM(T194,T197,T204)</f>
        <v>12</v>
      </c>
      <c r="U210" s="90">
        <f t="shared" si="179"/>
        <v>4.2105263157894736E-2</v>
      </c>
      <c r="V210" s="8">
        <f>SUM(V194,V197,V204)</f>
        <v>34</v>
      </c>
      <c r="W210" s="90">
        <f t="shared" si="180"/>
        <v>0.11929824561403508</v>
      </c>
      <c r="X210" s="8">
        <f>SUM(X194,X197,X204)</f>
        <v>28</v>
      </c>
      <c r="Y210" s="90">
        <f t="shared" si="181"/>
        <v>9.8245614035087719E-2</v>
      </c>
    </row>
    <row r="211" spans="1:60" x14ac:dyDescent="0.25">
      <c r="A211" s="102"/>
      <c r="B211" s="124"/>
      <c r="C211" s="124"/>
      <c r="D211" s="3" t="s">
        <v>69</v>
      </c>
      <c r="E211" s="8">
        <f>SUM(E196)</f>
        <v>30</v>
      </c>
      <c r="F211" s="8">
        <f>SUM(F196)</f>
        <v>24</v>
      </c>
      <c r="G211" s="9">
        <f t="shared" si="176"/>
        <v>0.8</v>
      </c>
      <c r="H211" s="8">
        <f>SUM(H196)</f>
        <v>18</v>
      </c>
      <c r="I211" s="9">
        <f t="shared" si="182"/>
        <v>0.75</v>
      </c>
      <c r="J211" s="8">
        <f>SUM(J196)</f>
        <v>6</v>
      </c>
      <c r="K211" s="9">
        <f t="shared" si="183"/>
        <v>0.25</v>
      </c>
      <c r="L211" s="8">
        <f>SUM(L196)</f>
        <v>1</v>
      </c>
      <c r="M211" s="90">
        <f t="shared" si="175"/>
        <v>3.3333333333333333E-2</v>
      </c>
      <c r="N211" s="8">
        <f>SUM(N196)</f>
        <v>0</v>
      </c>
      <c r="O211" s="90">
        <f t="shared" ref="O211:O214" si="184">N211/L211</f>
        <v>0</v>
      </c>
      <c r="P211" s="8">
        <f>SUM(P196)</f>
        <v>0</v>
      </c>
      <c r="Q211" s="90">
        <f t="shared" ref="Q211:Q214" si="185">P211/L211</f>
        <v>0</v>
      </c>
      <c r="R211" s="8">
        <f>SUM(R196)</f>
        <v>1</v>
      </c>
      <c r="S211" s="90">
        <f t="shared" ref="S211:S214" si="186">R211/L211</f>
        <v>1</v>
      </c>
      <c r="T211" s="8">
        <f>SUM(T196)</f>
        <v>7</v>
      </c>
      <c r="U211" s="90">
        <f t="shared" si="179"/>
        <v>0.23333333333333334</v>
      </c>
      <c r="V211" s="8">
        <f>SUM(V196)</f>
        <v>1</v>
      </c>
      <c r="W211" s="90">
        <f t="shared" si="180"/>
        <v>3.3333333333333333E-2</v>
      </c>
      <c r="X211" s="8">
        <f>SUM(X196)</f>
        <v>1</v>
      </c>
      <c r="Y211" s="90">
        <f t="shared" si="181"/>
        <v>3.3333333333333333E-2</v>
      </c>
    </row>
    <row r="212" spans="1:60" s="44" customFormat="1" x14ac:dyDescent="0.25">
      <c r="A212" s="102"/>
      <c r="B212" s="124"/>
      <c r="C212" s="124"/>
      <c r="D212" s="3" t="s">
        <v>68</v>
      </c>
      <c r="E212" s="8">
        <f>SUM(E195)</f>
        <v>27</v>
      </c>
      <c r="F212" s="8">
        <f t="shared" ref="F212:X212" si="187">SUM(F195)</f>
        <v>22</v>
      </c>
      <c r="G212" s="9">
        <f t="shared" si="176"/>
        <v>0.81481481481481477</v>
      </c>
      <c r="H212" s="8">
        <f t="shared" si="187"/>
        <v>16</v>
      </c>
      <c r="I212" s="9">
        <f t="shared" si="182"/>
        <v>0.72727272727272729</v>
      </c>
      <c r="J212" s="8">
        <f t="shared" si="187"/>
        <v>6</v>
      </c>
      <c r="K212" s="9">
        <f t="shared" si="183"/>
        <v>0.27272727272727271</v>
      </c>
      <c r="L212" s="8">
        <f t="shared" si="187"/>
        <v>0</v>
      </c>
      <c r="M212" s="8">
        <f t="shared" si="187"/>
        <v>0</v>
      </c>
      <c r="N212" s="8">
        <f t="shared" si="187"/>
        <v>0</v>
      </c>
      <c r="O212" s="90">
        <f>N212/E212</f>
        <v>0</v>
      </c>
      <c r="P212" s="8">
        <f t="shared" si="187"/>
        <v>0</v>
      </c>
      <c r="Q212" s="90">
        <f>P212/E212</f>
        <v>0</v>
      </c>
      <c r="R212" s="8">
        <f t="shared" si="187"/>
        <v>0</v>
      </c>
      <c r="S212" s="8">
        <f t="shared" si="187"/>
        <v>0</v>
      </c>
      <c r="T212" s="8">
        <f t="shared" si="187"/>
        <v>7</v>
      </c>
      <c r="U212" s="90">
        <f t="shared" si="179"/>
        <v>0.25925925925925924</v>
      </c>
      <c r="V212" s="8">
        <f t="shared" si="187"/>
        <v>2</v>
      </c>
      <c r="W212" s="90">
        <f t="shared" si="180"/>
        <v>7.407407407407407E-2</v>
      </c>
      <c r="X212" s="8">
        <f t="shared" si="187"/>
        <v>2</v>
      </c>
      <c r="Y212" s="90">
        <f t="shared" si="181"/>
        <v>7.407407407407407E-2</v>
      </c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</row>
    <row r="213" spans="1:60" x14ac:dyDescent="0.25">
      <c r="A213" s="102"/>
      <c r="B213" s="124"/>
      <c r="C213" s="124"/>
      <c r="D213" s="3" t="s">
        <v>44</v>
      </c>
      <c r="E213" s="8">
        <f>SUM(E209,E193)</f>
        <v>185</v>
      </c>
      <c r="F213" s="8">
        <f>SUM(F209,F193)</f>
        <v>118</v>
      </c>
      <c r="G213" s="9">
        <f t="shared" si="176"/>
        <v>0.63783783783783787</v>
      </c>
      <c r="H213" s="8">
        <f>SUM(H209,H193)</f>
        <v>66</v>
      </c>
      <c r="I213" s="9">
        <f t="shared" si="182"/>
        <v>0.55932203389830504</v>
      </c>
      <c r="J213" s="8">
        <f>SUM(J209,J193)</f>
        <v>52</v>
      </c>
      <c r="K213" s="9">
        <f t="shared" si="183"/>
        <v>0.44067796610169491</v>
      </c>
      <c r="L213" s="8">
        <f>SUM(L209,L193)</f>
        <v>35</v>
      </c>
      <c r="M213" s="90">
        <f t="shared" si="175"/>
        <v>0.1891891891891892</v>
      </c>
      <c r="N213" s="8">
        <f>SUM(N209,N193)</f>
        <v>35</v>
      </c>
      <c r="O213" s="90">
        <f t="shared" si="184"/>
        <v>1</v>
      </c>
      <c r="P213" s="8">
        <f>SUM(P209,P193)</f>
        <v>0</v>
      </c>
      <c r="Q213" s="90">
        <f t="shared" si="185"/>
        <v>0</v>
      </c>
      <c r="R213" s="8">
        <f>SUM(R209,R193)</f>
        <v>0</v>
      </c>
      <c r="S213" s="90">
        <f t="shared" si="186"/>
        <v>0</v>
      </c>
      <c r="T213" s="8">
        <f>SUM(T209,T193)</f>
        <v>0</v>
      </c>
      <c r="U213" s="90">
        <f t="shared" si="179"/>
        <v>0</v>
      </c>
      <c r="V213" s="8">
        <f>SUM(V209,V193)</f>
        <v>91</v>
      </c>
      <c r="W213" s="90">
        <f t="shared" si="180"/>
        <v>0.49189189189189192</v>
      </c>
      <c r="X213" s="8">
        <f>SUM(X209,X193)</f>
        <v>11</v>
      </c>
      <c r="Y213" s="90">
        <f t="shared" si="181"/>
        <v>5.9459459459459463E-2</v>
      </c>
    </row>
    <row r="214" spans="1:60" s="43" customFormat="1" ht="29.25" thickBot="1" x14ac:dyDescent="0.3">
      <c r="A214" s="102"/>
      <c r="B214" s="124"/>
      <c r="C214" s="124"/>
      <c r="D214" s="20" t="s">
        <v>128</v>
      </c>
      <c r="E214" s="25">
        <f>SUM(E210:E213)</f>
        <v>527</v>
      </c>
      <c r="F214" s="25">
        <f>SUM(F210:F213)</f>
        <v>382</v>
      </c>
      <c r="G214" s="26">
        <f t="shared" si="176"/>
        <v>0.72485768500948766</v>
      </c>
      <c r="H214" s="25">
        <f>H210+H211+H213</f>
        <v>231</v>
      </c>
      <c r="I214" s="26">
        <f t="shared" si="182"/>
        <v>0.60471204188481675</v>
      </c>
      <c r="J214" s="25">
        <f>J210+J211+J213</f>
        <v>129</v>
      </c>
      <c r="K214" s="26">
        <f t="shared" si="183"/>
        <v>0.33769633507853403</v>
      </c>
      <c r="L214" s="25">
        <f>L210+L211+L213</f>
        <v>124</v>
      </c>
      <c r="M214" s="91">
        <f t="shared" si="175"/>
        <v>0.23529411764705882</v>
      </c>
      <c r="N214" s="25">
        <f>N210+N211+N213</f>
        <v>35</v>
      </c>
      <c r="O214" s="91">
        <f t="shared" si="184"/>
        <v>0.28225806451612906</v>
      </c>
      <c r="P214" s="25">
        <f>P210+P211+P213</f>
        <v>87</v>
      </c>
      <c r="Q214" s="91">
        <f t="shared" si="185"/>
        <v>0.70161290322580649</v>
      </c>
      <c r="R214" s="25">
        <f>R210+R211+R213</f>
        <v>1</v>
      </c>
      <c r="S214" s="91">
        <f t="shared" si="186"/>
        <v>8.0645161290322578E-3</v>
      </c>
      <c r="T214" s="25">
        <f>T210+T211+T213</f>
        <v>19</v>
      </c>
      <c r="U214" s="91">
        <f t="shared" si="179"/>
        <v>3.6053130929791274E-2</v>
      </c>
      <c r="V214" s="25">
        <f>V210+V211+V213</f>
        <v>126</v>
      </c>
      <c r="W214" s="91">
        <f t="shared" si="180"/>
        <v>0.23908918406072105</v>
      </c>
      <c r="X214" s="25">
        <f>X210+X211+X213</f>
        <v>40</v>
      </c>
      <c r="Y214" s="91">
        <f t="shared" si="181"/>
        <v>7.5901328273244778E-2</v>
      </c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</row>
    <row r="215" spans="1:60" ht="34.5" customHeight="1" x14ac:dyDescent="0.25">
      <c r="A215" s="101"/>
      <c r="B215" s="97" t="s">
        <v>144</v>
      </c>
      <c r="C215" s="97"/>
      <c r="D215" s="28" t="s">
        <v>67</v>
      </c>
      <c r="E215" s="29">
        <f>SUM(E210,E166,E155,E147,E131,E128,E114,E101,E64,E54,E52,E35,E13,E4)</f>
        <v>1781</v>
      </c>
      <c r="F215" s="29">
        <f>SUM(F210,F166,F155,F147,F131,F128,F114,F101,F64,F54,F52,F35,F13,F4)</f>
        <v>1519</v>
      </c>
      <c r="G215" s="26">
        <f t="shared" si="176"/>
        <v>0.85289163391353173</v>
      </c>
      <c r="H215" s="29">
        <f>SUM(H210,H166,H155,H147,H131,H128,H114,H101,H64,H54,H52,H35,H13,H4)</f>
        <v>1122</v>
      </c>
      <c r="I215" s="26">
        <f t="shared" si="182"/>
        <v>0.73864384463462807</v>
      </c>
      <c r="J215" s="29">
        <f>F215-H215</f>
        <v>397</v>
      </c>
      <c r="K215" s="26">
        <f t="shared" si="183"/>
        <v>0.26135615536537193</v>
      </c>
      <c r="L215" s="29">
        <f>SUM(L210,L166,L155,L147,L131,L128,L114,L101,L64,L54,L52,L35,L13,L4)</f>
        <v>854</v>
      </c>
      <c r="M215" s="91">
        <f t="shared" si="175"/>
        <v>0.47950589556428974</v>
      </c>
      <c r="N215" s="29"/>
      <c r="O215" s="29"/>
      <c r="P215" s="29">
        <f>SUM(P210,P166,P155,P147,P131,P128,P114,P101,P64,P54,P52,P35,P13,P4)</f>
        <v>853</v>
      </c>
      <c r="Q215" s="30">
        <f>P215/E215</f>
        <v>0.47894441325098258</v>
      </c>
      <c r="R215" s="29"/>
      <c r="S215" s="29"/>
      <c r="T215" s="29">
        <f>SUM(T210,T166,T155,T147,T131,T128,T114,T101,T64,T54,T52,T35,T13,T4)</f>
        <v>30</v>
      </c>
      <c r="U215" s="91">
        <f t="shared" si="179"/>
        <v>1.6844469399213923E-2</v>
      </c>
      <c r="V215" s="29">
        <f>SUM(V210,V166,V155,V147,V131,V128,V114,V101,V64,V54,V52,V35,V13,V4)</f>
        <v>58</v>
      </c>
      <c r="W215" s="91">
        <f t="shared" si="180"/>
        <v>3.2565974171813589E-2</v>
      </c>
      <c r="X215" s="29">
        <f>SUM(X210,X166,X155,X147,X131,X128,X114,X101,X64,X54,X52,X35,X13,X4)</f>
        <v>127</v>
      </c>
      <c r="Y215" s="91">
        <f t="shared" si="181"/>
        <v>7.1308253790005618E-2</v>
      </c>
    </row>
    <row r="216" spans="1:60" ht="31.5" customHeight="1" x14ac:dyDescent="0.25">
      <c r="A216" s="101"/>
      <c r="B216" s="97"/>
      <c r="C216" s="97"/>
      <c r="D216" s="28" t="s">
        <v>68</v>
      </c>
      <c r="E216" s="29">
        <f>SUM(E167,E156,E148,E132,E129,E115,E102,E65,E53,E36,E14,E5,E212)</f>
        <v>647</v>
      </c>
      <c r="F216" s="29">
        <f>SUM(F167,F156,F148,F132,F129,F115,F102,F65,F53,F36,F14,F5)</f>
        <v>577</v>
      </c>
      <c r="G216" s="26">
        <f t="shared" si="176"/>
        <v>0.89180834621329208</v>
      </c>
      <c r="H216" s="29">
        <f>SUM(H167,H156,H148,H132,H129,H115,H102,H65,H53,H36,H14,H5)</f>
        <v>458</v>
      </c>
      <c r="I216" s="26">
        <f t="shared" si="182"/>
        <v>0.79376083188908142</v>
      </c>
      <c r="J216" s="29">
        <f t="shared" ref="J216:J219" si="188">F216-H216</f>
        <v>119</v>
      </c>
      <c r="K216" s="26">
        <f t="shared" si="183"/>
        <v>0.20623916811091855</v>
      </c>
      <c r="L216" s="29">
        <f>SUM(L167,L156,L148,L132,L129,L115,L102,L65,L53,L36,L14,L5)</f>
        <v>101</v>
      </c>
      <c r="M216" s="91">
        <f t="shared" si="175"/>
        <v>0.15610510046367851</v>
      </c>
      <c r="N216" s="29"/>
      <c r="O216" s="29"/>
      <c r="P216" s="29"/>
      <c r="Q216" s="30"/>
      <c r="R216" s="29">
        <f>SUM(R167,R156,R148,R132,R129,R115,R102,R65,R53,R36,R14,R5)</f>
        <v>101</v>
      </c>
      <c r="S216" s="92">
        <f>R216/E216</f>
        <v>0.15610510046367851</v>
      </c>
      <c r="T216" s="29">
        <f>SUM(T167,T156,T148,T132,T129,T115,T102,T65,T53,T36,T14,T5)</f>
        <v>12</v>
      </c>
      <c r="U216" s="91">
        <f t="shared" si="179"/>
        <v>1.8547140649149921E-2</v>
      </c>
      <c r="V216" s="29">
        <f>SUM(V167,V156,V148,V132,V129,V115,V102,V65,V53,V36,V14,V5)</f>
        <v>12</v>
      </c>
      <c r="W216" s="91">
        <f t="shared" si="180"/>
        <v>1.8547140649149921E-2</v>
      </c>
      <c r="X216" s="29">
        <f>SUM(X167,X156,X148,X132,X129,X115,X102,X65,X53,X36,X14,X5)</f>
        <v>29</v>
      </c>
      <c r="Y216" s="91">
        <f t="shared" si="181"/>
        <v>4.482225656877898E-2</v>
      </c>
    </row>
    <row r="217" spans="1:60" ht="40.5" customHeight="1" x14ac:dyDescent="0.25">
      <c r="A217" s="101"/>
      <c r="B217" s="97"/>
      <c r="C217" s="97"/>
      <c r="D217" s="28" t="s">
        <v>69</v>
      </c>
      <c r="E217" s="29">
        <f>SUM(E103,E116,E149,E157,E168,E196)</f>
        <v>294</v>
      </c>
      <c r="F217" s="29">
        <f>SUM(F103,F116,F149,F157,F168,F196)</f>
        <v>278</v>
      </c>
      <c r="G217" s="26">
        <f t="shared" si="176"/>
        <v>0.94557823129251706</v>
      </c>
      <c r="H217" s="29">
        <f>SUM(H103,H116,H149,H157,H168,H196)</f>
        <v>233</v>
      </c>
      <c r="I217" s="26">
        <f t="shared" si="182"/>
        <v>0.83812949640287771</v>
      </c>
      <c r="J217" s="29">
        <f t="shared" si="188"/>
        <v>45</v>
      </c>
      <c r="K217" s="26">
        <f t="shared" si="183"/>
        <v>0.16187050359712229</v>
      </c>
      <c r="L217" s="29">
        <f>SUM(L103,L116,L149,L157,L168,L196)</f>
        <v>22</v>
      </c>
      <c r="M217" s="91">
        <f t="shared" si="175"/>
        <v>7.4829931972789115E-2</v>
      </c>
      <c r="N217" s="29"/>
      <c r="O217" s="29"/>
      <c r="P217" s="29">
        <f>SUM(P103,P116,P149,P157,P168,P196)</f>
        <v>4</v>
      </c>
      <c r="Q217" s="30">
        <f>P217/E217</f>
        <v>1.3605442176870748E-2</v>
      </c>
      <c r="R217" s="29">
        <f>SUM(R103,R116,R149,R157,R168,R196)</f>
        <v>18</v>
      </c>
      <c r="S217" s="92">
        <f>R217/E217</f>
        <v>6.1224489795918366E-2</v>
      </c>
      <c r="T217" s="29">
        <f>SUM(T103,T116,T149,T157,T168,T196)</f>
        <v>8</v>
      </c>
      <c r="U217" s="91">
        <f t="shared" si="179"/>
        <v>2.7210884353741496E-2</v>
      </c>
      <c r="V217" s="29">
        <f>SUM(V103,V116,V149,V157,V168,V196)</f>
        <v>5</v>
      </c>
      <c r="W217" s="91">
        <f t="shared" si="180"/>
        <v>1.7006802721088437E-2</v>
      </c>
      <c r="X217" s="29">
        <f>SUM(X103,X116,X149,X157,X168,X196)</f>
        <v>29</v>
      </c>
      <c r="Y217" s="91">
        <f t="shared" si="181"/>
        <v>9.8639455782312924E-2</v>
      </c>
    </row>
    <row r="218" spans="1:60" ht="37.5" customHeight="1" x14ac:dyDescent="0.25">
      <c r="A218" s="101"/>
      <c r="B218" s="97"/>
      <c r="C218" s="97"/>
      <c r="D218" s="28" t="s">
        <v>44</v>
      </c>
      <c r="E218" s="29">
        <f>SUM(E213,E169,E104)</f>
        <v>571</v>
      </c>
      <c r="F218" s="29">
        <f>SUM(F213,F169,F104)</f>
        <v>396</v>
      </c>
      <c r="G218" s="26">
        <f t="shared" si="176"/>
        <v>0.69352014010507879</v>
      </c>
      <c r="H218" s="29">
        <f>SUM(H213,H169,H104)</f>
        <v>227</v>
      </c>
      <c r="I218" s="26">
        <f t="shared" si="182"/>
        <v>0.5732323232323232</v>
      </c>
      <c r="J218" s="29">
        <f t="shared" si="188"/>
        <v>169</v>
      </c>
      <c r="K218" s="26">
        <f t="shared" si="183"/>
        <v>0.42676767676767674</v>
      </c>
      <c r="L218" s="29">
        <f>SUM(L213,L169,L104)</f>
        <v>184</v>
      </c>
      <c r="M218" s="91">
        <f t="shared" si="175"/>
        <v>0.32224168126094571</v>
      </c>
      <c r="N218" s="29">
        <f>SUM(N213,N169,N104)</f>
        <v>184</v>
      </c>
      <c r="O218" s="30">
        <f>N218/E218</f>
        <v>0.32224168126094571</v>
      </c>
      <c r="P218" s="29"/>
      <c r="Q218" s="30"/>
      <c r="R218" s="29"/>
      <c r="S218" s="92"/>
      <c r="T218" s="29">
        <f>SUM(T213,T169,T104)</f>
        <v>4</v>
      </c>
      <c r="U218" s="91">
        <f t="shared" si="179"/>
        <v>7.0052539404553416E-3</v>
      </c>
      <c r="V218" s="29">
        <f>SUM(V213,V169,V104)</f>
        <v>120</v>
      </c>
      <c r="W218" s="91">
        <f t="shared" si="180"/>
        <v>0.21015761821366025</v>
      </c>
      <c r="X218" s="29">
        <f>SUM(X213,X169,X104)</f>
        <v>37</v>
      </c>
      <c r="Y218" s="91">
        <f t="shared" si="181"/>
        <v>6.4798598949211902E-2</v>
      </c>
    </row>
    <row r="219" spans="1:60" s="43" customFormat="1" ht="30.75" customHeight="1" thickBot="1" x14ac:dyDescent="0.3">
      <c r="A219" s="101"/>
      <c r="B219" s="97"/>
      <c r="C219" s="97"/>
      <c r="D219" s="93" t="s">
        <v>70</v>
      </c>
      <c r="E219" s="33">
        <f>SUM(E215:E218)</f>
        <v>3293</v>
      </c>
      <c r="F219" s="33">
        <f>SUM(F215:F218)</f>
        <v>2770</v>
      </c>
      <c r="G219" s="26">
        <f t="shared" si="176"/>
        <v>0.84117825690859394</v>
      </c>
      <c r="H219" s="33">
        <f t="shared" ref="H219:X219" si="189">SUM(H215:H218)</f>
        <v>2040</v>
      </c>
      <c r="I219" s="26">
        <f t="shared" si="182"/>
        <v>0.73646209386281591</v>
      </c>
      <c r="J219" s="29">
        <f t="shared" si="188"/>
        <v>730</v>
      </c>
      <c r="K219" s="26">
        <f t="shared" si="183"/>
        <v>0.26353790613718414</v>
      </c>
      <c r="L219" s="33">
        <f t="shared" si="189"/>
        <v>1161</v>
      </c>
      <c r="M219" s="91">
        <f t="shared" si="175"/>
        <v>0.35256604919526269</v>
      </c>
      <c r="N219" s="33">
        <f t="shared" si="189"/>
        <v>184</v>
      </c>
      <c r="O219" s="34">
        <f>N219/E218</f>
        <v>0.32224168126094571</v>
      </c>
      <c r="P219" s="33">
        <f t="shared" si="189"/>
        <v>857</v>
      </c>
      <c r="Q219" s="34">
        <f>P219/(E215+E217)</f>
        <v>0.4130120481927711</v>
      </c>
      <c r="R219" s="33">
        <f t="shared" si="189"/>
        <v>119</v>
      </c>
      <c r="S219" s="34">
        <f>R219/(E216+E217)</f>
        <v>0.12646121147715197</v>
      </c>
      <c r="T219" s="33">
        <f t="shared" si="189"/>
        <v>54</v>
      </c>
      <c r="U219" s="91">
        <f t="shared" si="179"/>
        <v>1.6398420892802915E-2</v>
      </c>
      <c r="V219" s="33">
        <f t="shared" si="189"/>
        <v>195</v>
      </c>
      <c r="W219" s="91">
        <f t="shared" si="180"/>
        <v>5.9216519890677194E-2</v>
      </c>
      <c r="X219" s="33">
        <f t="shared" si="189"/>
        <v>222</v>
      </c>
      <c r="Y219" s="91">
        <f t="shared" si="181"/>
        <v>6.741573033707865E-2</v>
      </c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</row>
    <row r="220" spans="1:60" x14ac:dyDescent="0.25">
      <c r="C220" s="19"/>
      <c r="D220" s="21"/>
      <c r="E220" s="14"/>
      <c r="F220" s="14"/>
      <c r="G220" s="14"/>
      <c r="H220" s="14"/>
      <c r="I220" s="1"/>
      <c r="J220" s="1"/>
      <c r="K220" s="1"/>
      <c r="L220" s="2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60" x14ac:dyDescent="0.25">
      <c r="C221" s="19"/>
      <c r="D221" s="21"/>
      <c r="E221" s="14"/>
      <c r="F221" s="14"/>
      <c r="G221" s="14"/>
      <c r="H221" s="14"/>
      <c r="I221" s="1"/>
      <c r="J221" s="1"/>
      <c r="K221" s="1"/>
      <c r="L221" s="2"/>
      <c r="M221" s="2"/>
      <c r="N221" s="1"/>
      <c r="O221" s="2"/>
      <c r="P221" s="1"/>
      <c r="Q221" s="2"/>
      <c r="R221" s="1"/>
      <c r="S221" s="2"/>
      <c r="T221" s="1"/>
      <c r="U221" s="1"/>
      <c r="V221" s="1"/>
      <c r="W221" s="1"/>
      <c r="X221" s="1"/>
    </row>
    <row r="222" spans="1:60" s="14" customFormat="1" x14ac:dyDescent="0.25">
      <c r="B222" s="12"/>
      <c r="C222" s="19"/>
      <c r="D222" s="21"/>
      <c r="L222" s="22"/>
      <c r="M222" s="22"/>
      <c r="N222" s="22"/>
      <c r="O222" s="22"/>
      <c r="P222" s="22"/>
      <c r="Q222" s="22"/>
      <c r="R222" s="22"/>
      <c r="S222" s="22"/>
      <c r="Y222" s="13"/>
    </row>
    <row r="223" spans="1:60" s="14" customFormat="1" x14ac:dyDescent="0.25">
      <c r="B223" s="12"/>
      <c r="C223" s="19"/>
      <c r="D223" s="21"/>
      <c r="L223" s="22"/>
      <c r="M223" s="22"/>
      <c r="Y223" s="13"/>
    </row>
    <row r="224" spans="1:60" x14ac:dyDescent="0.25">
      <c r="C224" s="19"/>
      <c r="D224" s="55"/>
      <c r="E224" s="56"/>
      <c r="F224" s="57"/>
      <c r="G224" s="58"/>
      <c r="H224" s="12"/>
      <c r="I224" s="13"/>
      <c r="J224" s="12"/>
      <c r="K224" s="13"/>
      <c r="L224" s="13"/>
      <c r="M224" s="13"/>
      <c r="N224" s="59"/>
      <c r="O224" s="60"/>
      <c r="P224" s="12"/>
      <c r="Q224" s="13"/>
      <c r="R224" s="12"/>
      <c r="S224" s="13"/>
      <c r="T224" s="12"/>
      <c r="U224" s="13"/>
      <c r="V224" s="12"/>
      <c r="W224" s="13"/>
    </row>
    <row r="225" spans="2:23" x14ac:dyDescent="0.25">
      <c r="C225" s="61"/>
      <c r="D225" s="62"/>
      <c r="E225" s="56"/>
      <c r="F225" s="57"/>
      <c r="G225" s="58"/>
      <c r="H225" s="12"/>
      <c r="I225" s="13"/>
      <c r="J225" s="12"/>
      <c r="K225" s="13"/>
      <c r="L225" s="13"/>
      <c r="M225" s="13"/>
      <c r="N225" s="59"/>
      <c r="O225" s="60"/>
      <c r="P225" s="12"/>
      <c r="Q225" s="13"/>
      <c r="R225" s="12"/>
      <c r="S225" s="13"/>
      <c r="T225" s="12"/>
      <c r="U225" s="13"/>
      <c r="V225" s="12"/>
      <c r="W225" s="13"/>
    </row>
    <row r="226" spans="2:23" ht="18" customHeight="1" x14ac:dyDescent="0.25">
      <c r="B226" s="17"/>
      <c r="C226" s="39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23"/>
      <c r="P226" s="37"/>
      <c r="Q226" s="13"/>
      <c r="R226" s="12"/>
      <c r="S226" s="13"/>
      <c r="T226" s="12"/>
      <c r="U226" s="13"/>
      <c r="V226" s="12"/>
      <c r="W226" s="13"/>
    </row>
    <row r="227" spans="2:23" ht="60.6" customHeight="1" x14ac:dyDescent="0.25">
      <c r="C227" s="39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23"/>
      <c r="P227" s="23"/>
      <c r="Q227" s="13"/>
      <c r="R227" s="12"/>
      <c r="S227" s="13"/>
      <c r="T227" s="12"/>
      <c r="U227" s="13"/>
      <c r="V227" s="12"/>
      <c r="W227" s="13"/>
    </row>
    <row r="228" spans="2:23" ht="40.5" customHeight="1" x14ac:dyDescent="0.25">
      <c r="B228" s="40"/>
      <c r="C228" s="39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60"/>
      <c r="P228" s="12"/>
      <c r="Q228" s="13"/>
      <c r="R228" s="12"/>
      <c r="S228" s="13"/>
      <c r="T228" s="12"/>
      <c r="U228" s="13"/>
      <c r="V228" s="12"/>
      <c r="W228" s="13"/>
    </row>
    <row r="229" spans="2:23" ht="73.900000000000006" customHeight="1" x14ac:dyDescent="0.25">
      <c r="B229" s="38"/>
      <c r="C229" s="39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60"/>
      <c r="P229" s="12"/>
      <c r="Q229" s="13"/>
      <c r="R229" s="12"/>
      <c r="S229" s="13"/>
      <c r="T229" s="12"/>
      <c r="U229" s="13"/>
      <c r="V229" s="12"/>
      <c r="W229" s="13"/>
    </row>
    <row r="230" spans="2:23" ht="51.75" customHeight="1" x14ac:dyDescent="0.25">
      <c r="B230" s="38"/>
      <c r="C230" s="39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ht="54" customHeight="1" x14ac:dyDescent="0.25">
      <c r="B231" s="38"/>
      <c r="C231" s="39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ht="52.5" customHeight="1" x14ac:dyDescent="0.25">
      <c r="B232" s="38"/>
      <c r="C232" s="39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ht="46.5" customHeight="1" x14ac:dyDescent="0.25">
      <c r="B233" s="38"/>
      <c r="C233" s="39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60"/>
      <c r="P233" s="12"/>
      <c r="Q233" s="13"/>
      <c r="R233" s="12"/>
      <c r="S233" s="13"/>
      <c r="T233" s="12"/>
      <c r="U233" s="13"/>
      <c r="V233" s="12"/>
      <c r="W233" s="13"/>
    </row>
    <row r="234" spans="2:23" x14ac:dyDescent="0.25">
      <c r="C234" s="19"/>
      <c r="D234" s="118"/>
      <c r="E234" s="119"/>
      <c r="F234" s="120"/>
      <c r="G234" s="121"/>
      <c r="H234" s="120"/>
      <c r="I234" s="121"/>
      <c r="J234" s="120"/>
      <c r="K234" s="121"/>
      <c r="L234" s="121"/>
      <c r="M234" s="121"/>
      <c r="N234" s="122"/>
      <c r="O234" s="60"/>
      <c r="P234" s="12"/>
      <c r="Q234" s="13"/>
      <c r="R234" s="12"/>
      <c r="S234" s="13"/>
      <c r="T234" s="12"/>
      <c r="U234" s="13"/>
      <c r="V234" s="12"/>
      <c r="W234" s="13"/>
    </row>
    <row r="235" spans="2:23" ht="53.25" customHeight="1" x14ac:dyDescent="0.25">
      <c r="B235" s="38"/>
      <c r="C235" s="39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60"/>
      <c r="P235" s="12"/>
      <c r="Q235" s="13"/>
      <c r="R235" s="12"/>
      <c r="S235" s="13"/>
      <c r="T235" s="12"/>
      <c r="U235" s="13"/>
      <c r="V235" s="12"/>
      <c r="W235" s="13"/>
    </row>
    <row r="236" spans="2:23" ht="18.75" x14ac:dyDescent="0.25">
      <c r="C236" s="39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60"/>
      <c r="P236" s="12"/>
      <c r="Q236" s="13"/>
      <c r="R236" s="12"/>
      <c r="S236" s="13"/>
      <c r="T236" s="12"/>
      <c r="U236" s="13"/>
      <c r="V236" s="12"/>
      <c r="W236" s="13"/>
    </row>
    <row r="251" spans="4:5" x14ac:dyDescent="0.25">
      <c r="E251"/>
    </row>
    <row r="252" spans="4:5" x14ac:dyDescent="0.25">
      <c r="D252" s="36"/>
      <c r="E252"/>
    </row>
    <row r="253" spans="4:5" x14ac:dyDescent="0.25">
      <c r="D253"/>
    </row>
    <row r="254" spans="4:5" x14ac:dyDescent="0.25">
      <c r="D254"/>
    </row>
    <row r="267" spans="8:8" x14ac:dyDescent="0.25">
      <c r="H267"/>
    </row>
    <row r="268" spans="8:8" x14ac:dyDescent="0.25">
      <c r="H268" s="36"/>
    </row>
  </sheetData>
  <autoFilter ref="A1:Y219">
    <filterColumn colId="5" showButton="0"/>
    <filterColumn colId="7" showButton="0"/>
    <filterColumn colId="9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</autoFilter>
  <mergeCells count="110">
    <mergeCell ref="A1:A2"/>
    <mergeCell ref="N1:O1"/>
    <mergeCell ref="A158:A169"/>
    <mergeCell ref="C154:C157"/>
    <mergeCell ref="B150:B157"/>
    <mergeCell ref="A150:A157"/>
    <mergeCell ref="C150:C152"/>
    <mergeCell ref="C158:C160"/>
    <mergeCell ref="B55:B65"/>
    <mergeCell ref="C34:C36"/>
    <mergeCell ref="C40:C42"/>
    <mergeCell ref="C44:C46"/>
    <mergeCell ref="C18:C20"/>
    <mergeCell ref="C21:C23"/>
    <mergeCell ref="C55:C57"/>
    <mergeCell ref="A105:A116"/>
    <mergeCell ref="A117:A129"/>
    <mergeCell ref="C66:C68"/>
    <mergeCell ref="C58:C60"/>
    <mergeCell ref="C30:C32"/>
    <mergeCell ref="C113:C116"/>
    <mergeCell ref="A3:A5"/>
    <mergeCell ref="C3:C5"/>
    <mergeCell ref="A6:A14"/>
    <mergeCell ref="D233:N233"/>
    <mergeCell ref="D234:N234"/>
    <mergeCell ref="D235:N235"/>
    <mergeCell ref="L1:M1"/>
    <mergeCell ref="B1:B2"/>
    <mergeCell ref="B210:C214"/>
    <mergeCell ref="P1:Q1"/>
    <mergeCell ref="V1:W1"/>
    <mergeCell ref="C165:C169"/>
    <mergeCell ref="B158:B169"/>
    <mergeCell ref="B105:B116"/>
    <mergeCell ref="C105:C107"/>
    <mergeCell ref="C146:C149"/>
    <mergeCell ref="B133:B149"/>
    <mergeCell ref="C133:C135"/>
    <mergeCell ref="C136:C138"/>
    <mergeCell ref="C139:C141"/>
    <mergeCell ref="C142:C144"/>
    <mergeCell ref="C121:C123"/>
    <mergeCell ref="C124:C126"/>
    <mergeCell ref="C108:C110"/>
    <mergeCell ref="B130:B132"/>
    <mergeCell ref="C130:C132"/>
    <mergeCell ref="B3:B5"/>
    <mergeCell ref="C27:C29"/>
    <mergeCell ref="C37:C39"/>
    <mergeCell ref="B6:B14"/>
    <mergeCell ref="C6:C8"/>
    <mergeCell ref="C9:C11"/>
    <mergeCell ref="C12:C14"/>
    <mergeCell ref="X1:Y1"/>
    <mergeCell ref="C1:C2"/>
    <mergeCell ref="D1:D2"/>
    <mergeCell ref="E1:E2"/>
    <mergeCell ref="R1:S1"/>
    <mergeCell ref="H1:I1"/>
    <mergeCell ref="J1:K1"/>
    <mergeCell ref="T1:U1"/>
    <mergeCell ref="F1:G1"/>
    <mergeCell ref="B15:B36"/>
    <mergeCell ref="C15:C17"/>
    <mergeCell ref="C192:C196"/>
    <mergeCell ref="C48:C50"/>
    <mergeCell ref="C51:C53"/>
    <mergeCell ref="A133:A149"/>
    <mergeCell ref="C127:C129"/>
    <mergeCell ref="B117:B129"/>
    <mergeCell ref="C118:C120"/>
    <mergeCell ref="A55:A65"/>
    <mergeCell ref="A130:A132"/>
    <mergeCell ref="C100:C104"/>
    <mergeCell ref="C85:C87"/>
    <mergeCell ref="B66:B104"/>
    <mergeCell ref="C69:C71"/>
    <mergeCell ref="C63:C65"/>
    <mergeCell ref="C72:C74"/>
    <mergeCell ref="C79:C81"/>
    <mergeCell ref="C82:C84"/>
    <mergeCell ref="A66:A104"/>
    <mergeCell ref="C75:C77"/>
    <mergeCell ref="C180:C182"/>
    <mergeCell ref="C170:C172"/>
    <mergeCell ref="D236:N236"/>
    <mergeCell ref="B215:C219"/>
    <mergeCell ref="A15:A36"/>
    <mergeCell ref="A37:A53"/>
    <mergeCell ref="B37:B53"/>
    <mergeCell ref="C24:C26"/>
    <mergeCell ref="O230:W232"/>
    <mergeCell ref="D231:N231"/>
    <mergeCell ref="D232:N232"/>
    <mergeCell ref="D228:N228"/>
    <mergeCell ref="D229:N229"/>
    <mergeCell ref="A215:A219"/>
    <mergeCell ref="A170:A196"/>
    <mergeCell ref="A197:A199"/>
    <mergeCell ref="A200:A204"/>
    <mergeCell ref="A205:A209"/>
    <mergeCell ref="A210:A214"/>
    <mergeCell ref="D226:N226"/>
    <mergeCell ref="D227:N227"/>
    <mergeCell ref="D230:N230"/>
    <mergeCell ref="B170:B196"/>
    <mergeCell ref="B197:B199"/>
    <mergeCell ref="B200:B204"/>
    <mergeCell ref="B205:B209"/>
  </mergeCells>
  <pageMargins left="0.7" right="0.7" top="0.75" bottom="0.75" header="0.3" footer="0.3"/>
  <pageSetup paperSize="9" orientation="portrait" r:id="rId1"/>
  <ignoredErrors>
    <ignoredError sqref="V13:V14 S129 S120 Q119 S123 Q125 T150 J118 V47 V66 N111:O112 R111 R148:T148 T136 Q134:T134 Q138 Q137:S137 Q140:T140 Q144 R143:S143 Q135 S135 Q141 V75 N135:P135 J142 J139 J136 J147:J148 J133 T121 T124 T133 T139 T142 V69 V72 V82 V85 N134:O134 N141:P141 N145:O145 V79 N140:O140 N144:P144 N137:O137 N138:P138 V150 V147:V148 V136 V134 V138 V140 V135 V118 V121 V124 V133 V139 V142 X13:X14 X66 X75 X69 X72 X82 X85 X79 X150 X136 X138 X118 X121 X124 X133 X139 X142 S149 S141 S145 T147 V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по мониторингу</vt:lpstr>
      <vt:lpstr>'Таблица по мониторингу'!_ftn1</vt:lpstr>
      <vt:lpstr>'Таблица по мониторингу'!_ftnref1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2021-03-02T14:15:06Z</dcterms:modified>
</cp:coreProperties>
</file>