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8910" tabRatio="454"/>
  </bookViews>
  <sheets>
    <sheet name="Таблица по мониторингу" sheetId="29" r:id="rId1"/>
  </sheets>
  <definedNames>
    <definedName name="_ftn1" localSheetId="0">'Таблица по мониторингу'!$B$223</definedName>
    <definedName name="_ftnref1" localSheetId="0">'Таблица по мониторингу'!$C$84</definedName>
    <definedName name="_xlnm._FilterDatabase" localSheetId="0" hidden="1">'Таблица по мониторингу'!$A$1:$X$64</definedName>
  </definedNames>
  <calcPr calcId="152511"/>
</workbook>
</file>

<file path=xl/calcChain.xml><?xml version="1.0" encoding="utf-8"?>
<calcChain xmlns="http://schemas.openxmlformats.org/spreadsheetml/2006/main">
  <c r="R60" i="29" l="1"/>
  <c r="R63" i="29"/>
  <c r="R62" i="29"/>
  <c r="P60" i="29"/>
  <c r="P61" i="29"/>
  <c r="N60" i="29"/>
  <c r="N64" i="29"/>
  <c r="Q60" i="29"/>
  <c r="O60" i="29"/>
  <c r="M60" i="29"/>
  <c r="Q64" i="29"/>
  <c r="Q63" i="29"/>
  <c r="Q62" i="29"/>
  <c r="Q61" i="29"/>
  <c r="O64" i="29"/>
  <c r="O63" i="29"/>
  <c r="O62" i="29"/>
  <c r="O61" i="29"/>
  <c r="M64" i="29"/>
  <c r="M63" i="29"/>
  <c r="M62" i="29"/>
  <c r="M61" i="29"/>
  <c r="N54" i="29"/>
  <c r="X57" i="29" l="1"/>
  <c r="V57" i="29"/>
  <c r="T57" i="29"/>
  <c r="L57" i="29"/>
  <c r="F57" i="29"/>
  <c r="Q38" i="29" l="1"/>
  <c r="R38" i="29" s="1"/>
  <c r="P38" i="29"/>
  <c r="R41" i="29"/>
  <c r="R40" i="29"/>
  <c r="P39" i="29"/>
  <c r="Q34" i="29" l="1"/>
  <c r="R34" i="29" s="1"/>
  <c r="P34" i="29"/>
  <c r="R37" i="29"/>
  <c r="R36" i="29"/>
  <c r="P35" i="29"/>
  <c r="R28" i="29" l="1"/>
  <c r="P28" i="29"/>
  <c r="R30" i="29"/>
  <c r="P29" i="29"/>
  <c r="R24" i="29" l="1"/>
  <c r="P24" i="29"/>
  <c r="R26" i="29"/>
  <c r="P25" i="29"/>
  <c r="P31" i="29" l="1"/>
  <c r="P32" i="29"/>
  <c r="P15" i="29" l="1"/>
  <c r="R5" i="29" l="1"/>
  <c r="P4" i="29"/>
  <c r="P52" i="29" l="1"/>
  <c r="P53" i="29" l="1"/>
  <c r="P47" i="29" l="1"/>
  <c r="N47" i="29"/>
  <c r="P48" i="29"/>
  <c r="N51" i="29"/>
  <c r="Q42" i="29" l="1"/>
  <c r="R42" i="29" s="1"/>
  <c r="R45" i="29"/>
  <c r="R44" i="29"/>
  <c r="P42" i="29"/>
  <c r="P43" i="29"/>
  <c r="N42" i="29"/>
  <c r="N46" i="29"/>
  <c r="R9" i="29"/>
  <c r="P9" i="29"/>
  <c r="R11" i="29"/>
  <c r="P10" i="29"/>
  <c r="R16" i="29"/>
  <c r="P16" i="29"/>
  <c r="R18" i="29"/>
  <c r="P17" i="29"/>
  <c r="R12" i="29"/>
  <c r="P12" i="29"/>
  <c r="R14" i="29"/>
  <c r="P13" i="29"/>
  <c r="I32" i="29"/>
  <c r="J32" i="29" s="1"/>
  <c r="I33" i="29"/>
  <c r="I35" i="29"/>
  <c r="J35" i="29" s="1"/>
  <c r="I36" i="29"/>
  <c r="I37" i="29"/>
  <c r="J37" i="29" s="1"/>
  <c r="I39" i="29"/>
  <c r="I40" i="29"/>
  <c r="J40" i="29" s="1"/>
  <c r="I41" i="29"/>
  <c r="J41" i="29" s="1"/>
  <c r="I43" i="29"/>
  <c r="I44" i="29"/>
  <c r="J44" i="29" s="1"/>
  <c r="I45" i="29"/>
  <c r="J45" i="29" s="1"/>
  <c r="I46" i="29"/>
  <c r="J46" i="29" s="1"/>
  <c r="I48" i="29"/>
  <c r="J48" i="29" s="1"/>
  <c r="I49" i="29"/>
  <c r="I50" i="29"/>
  <c r="J50" i="29" s="1"/>
  <c r="I51" i="29"/>
  <c r="I52" i="29"/>
  <c r="J52" i="29" s="1"/>
  <c r="I53" i="29"/>
  <c r="J53" i="29" s="1"/>
  <c r="I54" i="29"/>
  <c r="J54" i="29" s="1"/>
  <c r="I23" i="29"/>
  <c r="I25" i="29"/>
  <c r="J25" i="29" s="1"/>
  <c r="I26" i="29"/>
  <c r="I27" i="29"/>
  <c r="J27" i="29" s="1"/>
  <c r="I29" i="29"/>
  <c r="J29" i="29" s="1"/>
  <c r="I30" i="29"/>
  <c r="J30" i="29" s="1"/>
  <c r="I21" i="29"/>
  <c r="I22" i="29"/>
  <c r="I7" i="29"/>
  <c r="I8" i="29"/>
  <c r="J8" i="29" s="1"/>
  <c r="I10" i="29"/>
  <c r="I11" i="29"/>
  <c r="I13" i="29"/>
  <c r="J13" i="29" s="1"/>
  <c r="I14" i="29"/>
  <c r="J14" i="29" s="1"/>
  <c r="I15" i="29"/>
  <c r="J15" i="29" s="1"/>
  <c r="I17" i="29"/>
  <c r="J17" i="29" s="1"/>
  <c r="I18" i="29"/>
  <c r="J18" i="29" s="1"/>
  <c r="I20" i="29"/>
  <c r="W64" i="29"/>
  <c r="W63" i="29"/>
  <c r="W62" i="29"/>
  <c r="W61" i="29"/>
  <c r="U64" i="29"/>
  <c r="U63" i="29"/>
  <c r="U62" i="29"/>
  <c r="U61" i="29"/>
  <c r="S64" i="29"/>
  <c r="S63" i="29"/>
  <c r="S62" i="29"/>
  <c r="S61" i="29"/>
  <c r="K64" i="29"/>
  <c r="K63" i="29"/>
  <c r="K62" i="29"/>
  <c r="K61" i="29"/>
  <c r="G64" i="29"/>
  <c r="G63" i="29"/>
  <c r="G62" i="29"/>
  <c r="G61" i="29"/>
  <c r="E64" i="29"/>
  <c r="I64" i="29" s="1"/>
  <c r="E63" i="29"/>
  <c r="H63" i="29" s="1"/>
  <c r="E62" i="29"/>
  <c r="I62" i="29" s="1"/>
  <c r="E61" i="29"/>
  <c r="D64" i="29"/>
  <c r="D63" i="29"/>
  <c r="V63" i="29" s="1"/>
  <c r="D62" i="29"/>
  <c r="D61" i="29"/>
  <c r="W59" i="29"/>
  <c r="W58" i="29"/>
  <c r="W57" i="29"/>
  <c r="W56" i="29"/>
  <c r="W55" i="29" s="1"/>
  <c r="U59" i="29"/>
  <c r="U58" i="29"/>
  <c r="U57" i="29"/>
  <c r="U56" i="29"/>
  <c r="U55" i="29" s="1"/>
  <c r="S59" i="29"/>
  <c r="S58" i="29"/>
  <c r="S57" i="29"/>
  <c r="S56" i="29"/>
  <c r="K59" i="29"/>
  <c r="K58" i="29"/>
  <c r="K57" i="29"/>
  <c r="K56" i="29"/>
  <c r="G59" i="29"/>
  <c r="G58" i="29"/>
  <c r="G57" i="29"/>
  <c r="H57" i="29" s="1"/>
  <c r="G56" i="29"/>
  <c r="E59" i="29"/>
  <c r="I59" i="29" s="1"/>
  <c r="J59" i="29" s="1"/>
  <c r="E58" i="29"/>
  <c r="I58" i="29" s="1"/>
  <c r="E57" i="29"/>
  <c r="E56" i="29"/>
  <c r="D59" i="29"/>
  <c r="D58" i="29"/>
  <c r="F58" i="29" s="1"/>
  <c r="D57" i="29"/>
  <c r="D56" i="29"/>
  <c r="T59" i="29"/>
  <c r="H58" i="29"/>
  <c r="W47" i="29"/>
  <c r="U47" i="29"/>
  <c r="S47" i="29"/>
  <c r="K47" i="29"/>
  <c r="G47" i="29"/>
  <c r="E47" i="29"/>
  <c r="D47" i="29"/>
  <c r="X47" i="29" s="1"/>
  <c r="W42" i="29"/>
  <c r="U42" i="29"/>
  <c r="S42" i="29"/>
  <c r="K42" i="29"/>
  <c r="G42" i="29"/>
  <c r="E42" i="29"/>
  <c r="D42" i="29"/>
  <c r="T42" i="29" s="1"/>
  <c r="W38" i="29"/>
  <c r="U38" i="29"/>
  <c r="S38" i="29"/>
  <c r="K38" i="29"/>
  <c r="G38" i="29"/>
  <c r="E38" i="29"/>
  <c r="F38" i="29" s="1"/>
  <c r="D38" i="29"/>
  <c r="X38" i="29" s="1"/>
  <c r="W34" i="29"/>
  <c r="U34" i="29"/>
  <c r="S34" i="29"/>
  <c r="K34" i="29"/>
  <c r="G34" i="29"/>
  <c r="E34" i="29"/>
  <c r="D34" i="29"/>
  <c r="T34" i="29" s="1"/>
  <c r="W31" i="29"/>
  <c r="U31" i="29"/>
  <c r="S31" i="29"/>
  <c r="K31" i="29"/>
  <c r="G31" i="29"/>
  <c r="E31" i="29"/>
  <c r="D31" i="29"/>
  <c r="T31" i="29" s="1"/>
  <c r="W28" i="29"/>
  <c r="U28" i="29"/>
  <c r="S28" i="29"/>
  <c r="K28" i="29"/>
  <c r="G28" i="29"/>
  <c r="H28" i="29" s="1"/>
  <c r="E28" i="29"/>
  <c r="D28" i="29"/>
  <c r="W24" i="29"/>
  <c r="U24" i="29"/>
  <c r="S24" i="29"/>
  <c r="K24" i="29"/>
  <c r="G24" i="29"/>
  <c r="E24" i="29"/>
  <c r="D24" i="29"/>
  <c r="W16" i="29"/>
  <c r="U16" i="29"/>
  <c r="S16" i="29"/>
  <c r="K16" i="29"/>
  <c r="G16" i="29"/>
  <c r="E16" i="29"/>
  <c r="D16" i="29"/>
  <c r="X16" i="29" s="1"/>
  <c r="W12" i="29"/>
  <c r="U12" i="29"/>
  <c r="S12" i="29"/>
  <c r="K12" i="29"/>
  <c r="G12" i="29"/>
  <c r="E12" i="29"/>
  <c r="D12" i="29"/>
  <c r="X12" i="29" s="1"/>
  <c r="W9" i="29"/>
  <c r="U9" i="29"/>
  <c r="S9" i="29"/>
  <c r="K9" i="29"/>
  <c r="G9" i="29"/>
  <c r="E9" i="29"/>
  <c r="D9" i="29"/>
  <c r="X9" i="29" s="1"/>
  <c r="X10" i="29"/>
  <c r="X11" i="29"/>
  <c r="X13" i="29"/>
  <c r="X14" i="29"/>
  <c r="X15" i="29"/>
  <c r="X17" i="29"/>
  <c r="X18" i="29"/>
  <c r="X20" i="29"/>
  <c r="X21" i="29"/>
  <c r="X22" i="29"/>
  <c r="X23" i="29"/>
  <c r="X25" i="29"/>
  <c r="X26" i="29"/>
  <c r="X27" i="29"/>
  <c r="X29" i="29"/>
  <c r="X30" i="29"/>
  <c r="X32" i="29"/>
  <c r="X33" i="29"/>
  <c r="X35" i="29"/>
  <c r="X36" i="29"/>
  <c r="X37" i="29"/>
  <c r="X39" i="29"/>
  <c r="X40" i="29"/>
  <c r="X41" i="29"/>
  <c r="X43" i="29"/>
  <c r="X44" i="29"/>
  <c r="X45" i="29"/>
  <c r="X46" i="29"/>
  <c r="X48" i="29"/>
  <c r="X49" i="29"/>
  <c r="X50" i="29"/>
  <c r="X51" i="29"/>
  <c r="X52" i="29"/>
  <c r="X53" i="29"/>
  <c r="X54" i="29"/>
  <c r="X64" i="29"/>
  <c r="V22" i="29"/>
  <c r="V23" i="29"/>
  <c r="V25" i="29"/>
  <c r="V26" i="29"/>
  <c r="V27" i="29"/>
  <c r="V29" i="29"/>
  <c r="V30" i="29"/>
  <c r="V32" i="29"/>
  <c r="V33" i="29"/>
  <c r="V35" i="29"/>
  <c r="V36" i="29"/>
  <c r="V37" i="29"/>
  <c r="V39" i="29"/>
  <c r="V40" i="29"/>
  <c r="V41" i="29"/>
  <c r="V43" i="29"/>
  <c r="V44" i="29"/>
  <c r="V45" i="29"/>
  <c r="V46" i="29"/>
  <c r="V48" i="29"/>
  <c r="V49" i="29"/>
  <c r="V50" i="29"/>
  <c r="V51" i="29"/>
  <c r="V52" i="29"/>
  <c r="V53" i="29"/>
  <c r="V54" i="29"/>
  <c r="V64" i="29"/>
  <c r="V10" i="29"/>
  <c r="V11" i="29"/>
  <c r="V13" i="29"/>
  <c r="V14" i="29"/>
  <c r="V15" i="29"/>
  <c r="V17" i="29"/>
  <c r="V18" i="29"/>
  <c r="V20" i="29"/>
  <c r="V21" i="29"/>
  <c r="T10" i="29"/>
  <c r="T11" i="29"/>
  <c r="T13" i="29"/>
  <c r="T14" i="29"/>
  <c r="T15" i="29"/>
  <c r="T17" i="29"/>
  <c r="T18" i="29"/>
  <c r="T20" i="29"/>
  <c r="T21" i="29"/>
  <c r="T22" i="29"/>
  <c r="T23" i="29"/>
  <c r="T25" i="29"/>
  <c r="T26" i="29"/>
  <c r="T27" i="29"/>
  <c r="T29" i="29"/>
  <c r="T30" i="29"/>
  <c r="T32" i="29"/>
  <c r="T33" i="29"/>
  <c r="T35" i="29"/>
  <c r="T36" i="29"/>
  <c r="T37" i="29"/>
  <c r="T39" i="29"/>
  <c r="T40" i="29"/>
  <c r="T41" i="29"/>
  <c r="T43" i="29"/>
  <c r="T44" i="29"/>
  <c r="T45" i="29"/>
  <c r="T46" i="29"/>
  <c r="T48" i="29"/>
  <c r="T49" i="29"/>
  <c r="T50" i="29"/>
  <c r="T51" i="29"/>
  <c r="T52" i="29"/>
  <c r="T53" i="29"/>
  <c r="T54" i="29"/>
  <c r="T64" i="29"/>
  <c r="L10" i="29"/>
  <c r="L11" i="29"/>
  <c r="L13" i="29"/>
  <c r="L14" i="29"/>
  <c r="L15" i="29"/>
  <c r="L17" i="29"/>
  <c r="L18" i="29"/>
  <c r="L20" i="29"/>
  <c r="L21" i="29"/>
  <c r="L22" i="29"/>
  <c r="L23" i="29"/>
  <c r="L25" i="29"/>
  <c r="L26" i="29"/>
  <c r="L27" i="29"/>
  <c r="L29" i="29"/>
  <c r="L30" i="29"/>
  <c r="L32" i="29"/>
  <c r="L33" i="29"/>
  <c r="L35" i="29"/>
  <c r="L36" i="29"/>
  <c r="L37" i="29"/>
  <c r="L39" i="29"/>
  <c r="L40" i="29"/>
  <c r="L41" i="29"/>
  <c r="L43" i="29"/>
  <c r="L44" i="29"/>
  <c r="L45" i="29"/>
  <c r="L46" i="29"/>
  <c r="L48" i="29"/>
  <c r="L49" i="29"/>
  <c r="L50" i="29"/>
  <c r="L51" i="29"/>
  <c r="L52" i="29"/>
  <c r="L53" i="29"/>
  <c r="L54" i="29"/>
  <c r="J36" i="29"/>
  <c r="J39" i="29"/>
  <c r="J43" i="29"/>
  <c r="J49" i="29"/>
  <c r="J51" i="29"/>
  <c r="J26" i="29"/>
  <c r="J33" i="29"/>
  <c r="J10" i="29"/>
  <c r="J11" i="29"/>
  <c r="H32" i="29"/>
  <c r="H33" i="29"/>
  <c r="H35" i="29"/>
  <c r="H36" i="29"/>
  <c r="H37" i="29"/>
  <c r="H39" i="29"/>
  <c r="H40" i="29"/>
  <c r="H41" i="29"/>
  <c r="H43" i="29"/>
  <c r="H44" i="29"/>
  <c r="H45" i="29"/>
  <c r="H46" i="29"/>
  <c r="H48" i="29"/>
  <c r="H49" i="29"/>
  <c r="H50" i="29"/>
  <c r="H51" i="29"/>
  <c r="H52" i="29"/>
  <c r="H53" i="29"/>
  <c r="H54" i="29"/>
  <c r="H23" i="29"/>
  <c r="H25" i="29"/>
  <c r="H26" i="29"/>
  <c r="H27" i="29"/>
  <c r="H29" i="29"/>
  <c r="H30" i="29"/>
  <c r="H21" i="29"/>
  <c r="H22" i="29"/>
  <c r="H10" i="29"/>
  <c r="H11" i="29"/>
  <c r="H13" i="29"/>
  <c r="H14" i="29"/>
  <c r="H15" i="29"/>
  <c r="H17" i="29"/>
  <c r="H18" i="29"/>
  <c r="H20" i="29"/>
  <c r="F32" i="29"/>
  <c r="F33" i="29"/>
  <c r="F35" i="29"/>
  <c r="F36" i="29"/>
  <c r="F37" i="29"/>
  <c r="F39" i="29"/>
  <c r="F40" i="29"/>
  <c r="F41" i="29"/>
  <c r="F43" i="29"/>
  <c r="F44" i="29"/>
  <c r="F45" i="29"/>
  <c r="F46" i="29"/>
  <c r="F48" i="29"/>
  <c r="F49" i="29"/>
  <c r="F50" i="29"/>
  <c r="F51" i="29"/>
  <c r="F52" i="29"/>
  <c r="F53" i="29"/>
  <c r="F54" i="29"/>
  <c r="F23" i="29"/>
  <c r="F25" i="29"/>
  <c r="F26" i="29"/>
  <c r="F27" i="29"/>
  <c r="F29" i="29"/>
  <c r="F30" i="29"/>
  <c r="F21" i="29"/>
  <c r="F22" i="29"/>
  <c r="F20" i="29"/>
  <c r="F10" i="29"/>
  <c r="F11" i="29"/>
  <c r="F13" i="29"/>
  <c r="F14" i="29"/>
  <c r="F15" i="29"/>
  <c r="F17" i="29"/>
  <c r="F18" i="29"/>
  <c r="X4" i="29"/>
  <c r="X5" i="29"/>
  <c r="X7" i="29"/>
  <c r="X8" i="29"/>
  <c r="V4" i="29"/>
  <c r="V5" i="29"/>
  <c r="V7" i="29"/>
  <c r="V8" i="29"/>
  <c r="T4" i="29"/>
  <c r="T5" i="29"/>
  <c r="T7" i="29"/>
  <c r="T8" i="29"/>
  <c r="R8" i="29"/>
  <c r="P7" i="29"/>
  <c r="L4" i="29"/>
  <c r="L5" i="29"/>
  <c r="L7" i="29"/>
  <c r="L8" i="29"/>
  <c r="I4" i="29"/>
  <c r="J4" i="29" s="1"/>
  <c r="I5" i="29"/>
  <c r="J5" i="29" s="1"/>
  <c r="H4" i="29"/>
  <c r="H5" i="29"/>
  <c r="H7" i="29"/>
  <c r="H8" i="29"/>
  <c r="F4" i="29"/>
  <c r="F5" i="29"/>
  <c r="F7" i="29"/>
  <c r="F8" i="29"/>
  <c r="E3" i="29"/>
  <c r="G3" i="29"/>
  <c r="K3" i="29"/>
  <c r="O3" i="29"/>
  <c r="P3" i="29" s="1"/>
  <c r="Q3" i="29"/>
  <c r="R3" i="29" s="1"/>
  <c r="S3" i="29"/>
  <c r="U3" i="29"/>
  <c r="W3" i="29"/>
  <c r="D3" i="29"/>
  <c r="X42" i="29" l="1"/>
  <c r="V16" i="29"/>
  <c r="V34" i="29"/>
  <c r="I12" i="29"/>
  <c r="H24" i="29"/>
  <c r="I28" i="29"/>
  <c r="J28" i="29" s="1"/>
  <c r="L28" i="29"/>
  <c r="H31" i="29"/>
  <c r="L34" i="29"/>
  <c r="I9" i="29"/>
  <c r="J9" i="29" s="1"/>
  <c r="F28" i="29"/>
  <c r="G55" i="29"/>
  <c r="K55" i="29"/>
  <c r="J12" i="29"/>
  <c r="H59" i="29"/>
  <c r="I16" i="29"/>
  <c r="J16" i="29" s="1"/>
  <c r="I38" i="29"/>
  <c r="J38" i="29" s="1"/>
  <c r="I61" i="29"/>
  <c r="J61" i="29" s="1"/>
  <c r="H61" i="29"/>
  <c r="X61" i="29"/>
  <c r="T61" i="29"/>
  <c r="F61" i="29"/>
  <c r="V61" i="29"/>
  <c r="L61" i="29"/>
  <c r="F34" i="29"/>
  <c r="I34" i="29"/>
  <c r="J34" i="29" s="1"/>
  <c r="V28" i="29"/>
  <c r="T24" i="29"/>
  <c r="I24" i="29"/>
  <c r="J24" i="29" s="1"/>
  <c r="L24" i="29"/>
  <c r="X24" i="29"/>
  <c r="V24" i="29"/>
  <c r="I31" i="29"/>
  <c r="F64" i="29"/>
  <c r="H64" i="29"/>
  <c r="V59" i="29"/>
  <c r="S55" i="29"/>
  <c r="I47" i="29"/>
  <c r="J47" i="29" s="1"/>
  <c r="I57" i="29"/>
  <c r="J57" i="29" s="1"/>
  <c r="E55" i="29"/>
  <c r="I55" i="29" s="1"/>
  <c r="J55" i="29" s="1"/>
  <c r="I56" i="29"/>
  <c r="J56" i="29" s="1"/>
  <c r="L59" i="29"/>
  <c r="D55" i="29"/>
  <c r="X55" i="29" s="1"/>
  <c r="T63" i="29"/>
  <c r="L47" i="29"/>
  <c r="I42" i="29"/>
  <c r="J42" i="29" s="1"/>
  <c r="J64" i="29"/>
  <c r="I63" i="29"/>
  <c r="J63" i="29" s="1"/>
  <c r="H42" i="29"/>
  <c r="L64" i="29"/>
  <c r="X63" i="29"/>
  <c r="T62" i="29"/>
  <c r="X62" i="29"/>
  <c r="W60" i="29"/>
  <c r="S60" i="29"/>
  <c r="G60" i="29"/>
  <c r="U60" i="29"/>
  <c r="H16" i="29"/>
  <c r="L16" i="29"/>
  <c r="D60" i="29"/>
  <c r="K60" i="29"/>
  <c r="J62" i="29"/>
  <c r="J7" i="29"/>
  <c r="H62" i="29"/>
  <c r="E60" i="29"/>
  <c r="F62" i="29"/>
  <c r="L62" i="29"/>
  <c r="V62" i="29"/>
  <c r="L12" i="29"/>
  <c r="V12" i="29"/>
  <c r="F63" i="29"/>
  <c r="L63" i="29"/>
  <c r="H56" i="29"/>
  <c r="F56" i="29"/>
  <c r="T38" i="29"/>
  <c r="X3" i="29"/>
  <c r="T3" i="29"/>
  <c r="L3" i="29"/>
  <c r="I3" i="29"/>
  <c r="J3" i="29" s="1"/>
  <c r="H55" i="29"/>
  <c r="V55" i="29"/>
  <c r="L9" i="29"/>
  <c r="V9" i="29"/>
  <c r="L31" i="29"/>
  <c r="V31" i="29"/>
  <c r="L42" i="29"/>
  <c r="V47" i="29"/>
  <c r="V42" i="29"/>
  <c r="F12" i="29"/>
  <c r="F31" i="29"/>
  <c r="T47" i="29"/>
  <c r="V56" i="29"/>
  <c r="X56" i="29"/>
  <c r="H9" i="29"/>
  <c r="T28" i="29"/>
  <c r="X28" i="29"/>
  <c r="J31" i="29"/>
  <c r="X31" i="29"/>
  <c r="X34" i="29"/>
  <c r="H38" i="29"/>
  <c r="F42" i="29"/>
  <c r="H47" i="29"/>
  <c r="T56" i="29"/>
  <c r="X59" i="29"/>
  <c r="J58" i="29"/>
  <c r="L58" i="29"/>
  <c r="T58" i="29"/>
  <c r="V58" i="29"/>
  <c r="X58" i="29"/>
  <c r="F59" i="29"/>
  <c r="L56" i="29"/>
  <c r="F47" i="29"/>
  <c r="L38" i="29"/>
  <c r="V38" i="29"/>
  <c r="H34" i="29"/>
  <c r="F24" i="29"/>
  <c r="T16" i="29"/>
  <c r="F16" i="29"/>
  <c r="T12" i="29"/>
  <c r="H12" i="29"/>
  <c r="T9" i="29"/>
  <c r="F9" i="29"/>
  <c r="V3" i="29"/>
  <c r="H3" i="29"/>
  <c r="F3" i="29"/>
  <c r="E6" i="29"/>
  <c r="G6" i="29"/>
  <c r="K6" i="29"/>
  <c r="O6" i="29"/>
  <c r="P6" i="29" s="1"/>
  <c r="Q6" i="29"/>
  <c r="R6" i="29" s="1"/>
  <c r="S6" i="29"/>
  <c r="U6" i="29"/>
  <c r="W6" i="29"/>
  <c r="D6" i="29"/>
  <c r="R22" i="29"/>
  <c r="R21" i="29"/>
  <c r="P20" i="29"/>
  <c r="N23" i="29"/>
  <c r="Q19" i="29"/>
  <c r="R19" i="29" s="1"/>
  <c r="O19" i="29"/>
  <c r="P19" i="29" s="1"/>
  <c r="M19" i="29"/>
  <c r="N19" i="29" s="1"/>
  <c r="W19" i="29"/>
  <c r="U19" i="29"/>
  <c r="S19" i="29"/>
  <c r="K19" i="29"/>
  <c r="J21" i="29"/>
  <c r="J22" i="29"/>
  <c r="J23" i="29"/>
  <c r="J20" i="29"/>
  <c r="G19" i="29"/>
  <c r="E19" i="29"/>
  <c r="D19" i="29"/>
  <c r="L55" i="29" l="1"/>
  <c r="I19" i="29"/>
  <c r="J19" i="29" s="1"/>
  <c r="I60" i="29"/>
  <c r="J60" i="29" s="1"/>
  <c r="H60" i="29"/>
  <c r="T60" i="29"/>
  <c r="T55" i="29"/>
  <c r="F55" i="29"/>
  <c r="X60" i="29"/>
  <c r="F60" i="29"/>
  <c r="V60" i="29"/>
  <c r="L60" i="29"/>
  <c r="H19" i="29"/>
  <c r="T19" i="29"/>
  <c r="X19" i="29"/>
  <c r="F19" i="29"/>
  <c r="L19" i="29"/>
  <c r="V19" i="29"/>
  <c r="X6" i="29"/>
  <c r="T6" i="29"/>
  <c r="L6" i="29"/>
  <c r="V6" i="29"/>
  <c r="H6" i="29"/>
  <c r="F6" i="29"/>
  <c r="I6" i="29"/>
  <c r="J6" i="29" s="1"/>
</calcChain>
</file>

<file path=xl/sharedStrings.xml><?xml version="1.0" encoding="utf-8"?>
<sst xmlns="http://schemas.openxmlformats.org/spreadsheetml/2006/main" count="115" uniqueCount="60">
  <si>
    <t>№</t>
  </si>
  <si>
    <t>ФАКУЛЬТЕТ/ ИНСТИТУТ</t>
  </si>
  <si>
    <t>Декрет</t>
  </si>
  <si>
    <t>Служба в ВС</t>
  </si>
  <si>
    <t>Свой бизнес</t>
  </si>
  <si>
    <t>чел.</t>
  </si>
  <si>
    <t>%</t>
  </si>
  <si>
    <t>СПО</t>
  </si>
  <si>
    <t>бакалавры</t>
  </si>
  <si>
    <t>магистры</t>
  </si>
  <si>
    <t>специалисты</t>
  </si>
  <si>
    <t>выпуск</t>
  </si>
  <si>
    <t>итого по Филиалам</t>
  </si>
  <si>
    <t>выпуск (итого ВШОПФ)</t>
  </si>
  <si>
    <t>Общее количество выпуска</t>
  </si>
  <si>
    <t xml:space="preserve">В магистратуре </t>
  </si>
  <si>
    <t xml:space="preserve">В аспирантуре </t>
  </si>
  <si>
    <r>
      <t xml:space="preserve">В бакалавриате  </t>
    </r>
    <r>
      <rPr>
        <b/>
        <sz val="8"/>
        <color theme="1"/>
        <rFont val="Times New Roman"/>
        <family val="1"/>
        <charset val="204"/>
      </rPr>
      <t/>
    </r>
  </si>
  <si>
    <t>выпуск (итого ИББМ)</t>
  </si>
  <si>
    <t>выпуск (итого ИМОМИ)</t>
  </si>
  <si>
    <t>Выпуск (итого ИРИЗЧ), бакалавры</t>
  </si>
  <si>
    <t>выпуск (итого ИФИЖ)</t>
  </si>
  <si>
    <t>выпуск (итого ИЭП)</t>
  </si>
  <si>
    <t>выпуск (итого РФ)</t>
  </si>
  <si>
    <t>выпуск (итого ФЗФ)</t>
  </si>
  <si>
    <t>выпуск (итого ФСН)</t>
  </si>
  <si>
    <t>выпуск (итого ХФ)</t>
  </si>
  <si>
    <t>выпуск (итого ЮФ)</t>
  </si>
  <si>
    <t>Продолжение обучения:</t>
  </si>
  <si>
    <t>Уровень образования</t>
  </si>
  <si>
    <t>Трудоустроены</t>
  </si>
  <si>
    <t>Трудоустроены ПО СПЕЦ.</t>
  </si>
  <si>
    <t xml:space="preserve">Трудоустроены не ПО СПЕЦ. </t>
  </si>
  <si>
    <t>ВШОПФ (Высшая школа общей и прикладной физики)</t>
  </si>
  <si>
    <t>ИИТММ (Институт информационных технологий, математики и механики)</t>
  </si>
  <si>
    <t>ИМОМИ (Институт международных отношений и мировой истории)</t>
  </si>
  <si>
    <t xml:space="preserve">ИРИЗЧ (Институт реабилитации и здоровья человека) </t>
  </si>
  <si>
    <t xml:space="preserve">ИФИЖ (Институт филологии и журналистики) </t>
  </si>
  <si>
    <t xml:space="preserve">ИЭП (Институт экономики и предпринимательства) </t>
  </si>
  <si>
    <t>РФ (Радиофизический факультет)</t>
  </si>
  <si>
    <t>ФЗФ (Физический факультет)</t>
  </si>
  <si>
    <t>ФКС (Факультет физической культуры и спорта)</t>
  </si>
  <si>
    <t>ФСН (Факультет социальных наук)</t>
  </si>
  <si>
    <t>ХФ (Химический факультет)</t>
  </si>
  <si>
    <t xml:space="preserve">ЮФ (Юридический факультет) </t>
  </si>
  <si>
    <t>Арзамасский филиал</t>
  </si>
  <si>
    <t>Павловский филиал</t>
  </si>
  <si>
    <t xml:space="preserve">Дзержинский филиал </t>
  </si>
  <si>
    <t>Балахнинский филиал</t>
  </si>
  <si>
    <t xml:space="preserve">ИТОГО по ННГУ </t>
  </si>
  <si>
    <t>выпуск (итого АФ)</t>
  </si>
  <si>
    <t>выпуск (итого ПФ) - бакалавры</t>
  </si>
  <si>
    <t>выпуск (итого ДФ) - бакалавры</t>
  </si>
  <si>
    <t>выпуск (итого БФ) - спо</t>
  </si>
  <si>
    <t xml:space="preserve"> ИББМ (Институт биологии и биомедицины)</t>
  </si>
  <si>
    <t xml:space="preserve">выпуск (итого ИИТММ) </t>
  </si>
  <si>
    <t xml:space="preserve">выпуск (итого ФКС) </t>
  </si>
  <si>
    <t xml:space="preserve">выпуск (итого Филиалы) </t>
  </si>
  <si>
    <t xml:space="preserve">бакалавры </t>
  </si>
  <si>
    <t xml:space="preserve">специалисты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</si>
</sst>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6" fillId="0" borderId="0"/>
  </cellStyleXfs>
  <cellXfs count="72">
    <xf numFmtId="0" fontId="0" fillId="0" borderId="0" xfId="0"/>
    <xf numFmtId="0" fontId="0" fillId="0" borderId="0" xfId="0" applyFill="1"/>
    <xf numFmtId="9" fontId="0" fillId="0" borderId="0" xfId="1" applyFont="1" applyFill="1"/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9" fontId="0" fillId="0" borderId="0" xfId="1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0" fillId="0" borderId="0" xfId="1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5" fillId="0" borderId="0" xfId="2" applyAlignment="1">
      <alignment vertical="center"/>
    </xf>
    <xf numFmtId="0" fontId="3" fillId="0" borderId="0" xfId="0" applyFont="1" applyFill="1"/>
    <xf numFmtId="0" fontId="2" fillId="2" borderId="1" xfId="0" applyFont="1" applyFill="1" applyBorder="1" applyAlignment="1">
      <alignment horizontal="center" vertical="top"/>
    </xf>
    <xf numFmtId="0" fontId="0" fillId="0" borderId="5" xfId="0" applyFill="1" applyBorder="1"/>
    <xf numFmtId="0" fontId="0" fillId="0" borderId="0" xfId="0" applyFill="1"/>
    <xf numFmtId="0" fontId="4" fillId="0" borderId="0" xfId="0" applyFont="1" applyFill="1" applyBorder="1" applyAlignment="1">
      <alignment horizontal="left" vertical="center" wrapText="1"/>
    </xf>
    <xf numFmtId="9" fontId="8" fillId="0" borderId="1" xfId="1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1" fontId="13" fillId="3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9" fontId="2" fillId="2" borderId="1" xfId="1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9" fontId="13" fillId="0" borderId="1" xfId="1" applyFont="1" applyFill="1" applyBorder="1" applyAlignment="1">
      <alignment horizontal="left" vertical="center"/>
    </xf>
    <xf numFmtId="9" fontId="13" fillId="3" borderId="1" xfId="1" applyFont="1" applyFill="1" applyBorder="1" applyAlignment="1">
      <alignment horizontal="left" vertical="center"/>
    </xf>
    <xf numFmtId="9" fontId="8" fillId="3" borderId="1" xfId="1" applyFont="1" applyFill="1" applyBorder="1" applyAlignment="1">
      <alignment horizontal="left" vertical="center"/>
    </xf>
    <xf numFmtId="9" fontId="8" fillId="4" borderId="1" xfId="1" applyFont="1" applyFill="1" applyBorder="1" applyAlignment="1">
      <alignment horizontal="left" vertical="center"/>
    </xf>
    <xf numFmtId="9" fontId="13" fillId="4" borderId="1" xfId="1" applyFont="1" applyFill="1" applyBorder="1" applyAlignment="1">
      <alignment horizontal="left" vertical="center"/>
    </xf>
    <xf numFmtId="9" fontId="0" fillId="0" borderId="0" xfId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Обычный 3" xfId="6"/>
    <cellStyle name="Процентный" xfId="1" builtinId="5"/>
    <cellStyle name="Процентный 2" xfId="4"/>
  </cellStyles>
  <dxfs count="0"/>
  <tableStyles count="0" defaultTableStyle="TableStyleMedium2" defaultPivotStyle="PivotStyleMedium9"/>
  <colors>
    <mruColors>
      <color rgb="FFFF99FF"/>
      <color rgb="FFCCECFF"/>
      <color rgb="FF00CC66"/>
      <color rgb="FF66FF33"/>
      <color rgb="FF0000FF"/>
      <color rgb="FF009900"/>
      <color rgb="FFCCFFCC"/>
      <color rgb="FFCCCCFF"/>
      <color rgb="FF0000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"/>
  <sheetViews>
    <sheetView tabSelected="1" zoomScale="70" zoomScaleNormal="7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F70" sqref="F70"/>
    </sheetView>
  </sheetViews>
  <sheetFormatPr defaultColWidth="9.140625" defaultRowHeight="15.75" x14ac:dyDescent="0.25"/>
  <cols>
    <col min="1" max="1" width="4.85546875" style="34" customWidth="1"/>
    <col min="2" max="2" width="28.7109375" style="10" customWidth="1"/>
    <col min="3" max="3" width="24.42578125" style="11" customWidth="1"/>
    <col min="4" max="4" width="12.85546875" style="1" customWidth="1"/>
    <col min="5" max="5" width="7.42578125" style="33" customWidth="1"/>
    <col min="6" max="6" width="9" style="13" customWidth="1"/>
    <col min="7" max="7" width="8.28515625" style="7" customWidth="1"/>
    <col min="8" max="8" width="10.85546875" style="13" customWidth="1"/>
    <col min="9" max="9" width="8.28515625" style="7" customWidth="1"/>
    <col min="10" max="10" width="9.28515625" style="13" customWidth="1"/>
    <col min="11" max="11" width="9.42578125" style="8" customWidth="1"/>
    <col min="12" max="12" width="9.7109375" style="13" bestFit="1" customWidth="1"/>
    <col min="13" max="13" width="10.42578125" style="12" customWidth="1"/>
    <col min="14" max="14" width="9.140625" style="13" customWidth="1"/>
    <col min="15" max="15" width="10.140625" style="7" customWidth="1"/>
    <col min="16" max="16" width="9.5703125" style="13" customWidth="1"/>
    <col min="17" max="17" width="9.140625" style="7" customWidth="1"/>
    <col min="18" max="18" width="9" style="13" customWidth="1"/>
    <col min="19" max="19" width="7" style="33" customWidth="1"/>
    <col min="20" max="20" width="8.28515625" style="13" customWidth="1"/>
    <col min="21" max="21" width="6.42578125" style="33" customWidth="1"/>
    <col min="22" max="22" width="7.7109375" style="13" customWidth="1"/>
    <col min="23" max="23" width="6" style="33" customWidth="1"/>
    <col min="24" max="24" width="6.85546875" style="13" customWidth="1"/>
    <col min="25" max="54" width="9.140625" style="9"/>
    <col min="55" max="16384" width="9.140625" style="1"/>
  </cols>
  <sheetData>
    <row r="1" spans="1:54" s="26" customFormat="1" ht="75" customHeight="1" x14ac:dyDescent="0.2">
      <c r="A1" s="71" t="s">
        <v>0</v>
      </c>
      <c r="B1" s="66" t="s">
        <v>1</v>
      </c>
      <c r="C1" s="67" t="s">
        <v>29</v>
      </c>
      <c r="D1" s="68" t="s">
        <v>14</v>
      </c>
      <c r="E1" s="69" t="s">
        <v>30</v>
      </c>
      <c r="F1" s="69"/>
      <c r="G1" s="69" t="s">
        <v>31</v>
      </c>
      <c r="H1" s="69"/>
      <c r="I1" s="69" t="s">
        <v>32</v>
      </c>
      <c r="J1" s="69"/>
      <c r="K1" s="69" t="s">
        <v>28</v>
      </c>
      <c r="L1" s="69"/>
      <c r="M1" s="69" t="s">
        <v>17</v>
      </c>
      <c r="N1" s="69"/>
      <c r="O1" s="69" t="s">
        <v>15</v>
      </c>
      <c r="P1" s="69"/>
      <c r="Q1" s="69" t="s">
        <v>16</v>
      </c>
      <c r="R1" s="69"/>
      <c r="S1" s="70" t="s">
        <v>2</v>
      </c>
      <c r="T1" s="70"/>
      <c r="U1" s="65" t="s">
        <v>3</v>
      </c>
      <c r="V1" s="65"/>
      <c r="W1" s="65" t="s">
        <v>4</v>
      </c>
      <c r="X1" s="65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1:54" s="26" customFormat="1" ht="22.5" customHeight="1" x14ac:dyDescent="0.2">
      <c r="A2" s="71"/>
      <c r="B2" s="66"/>
      <c r="C2" s="67"/>
      <c r="D2" s="68"/>
      <c r="E2" s="27" t="s">
        <v>5</v>
      </c>
      <c r="F2" s="45" t="s">
        <v>6</v>
      </c>
      <c r="G2" s="27" t="s">
        <v>5</v>
      </c>
      <c r="H2" s="45" t="s">
        <v>6</v>
      </c>
      <c r="I2" s="27" t="s">
        <v>5</v>
      </c>
      <c r="J2" s="45" t="s">
        <v>6</v>
      </c>
      <c r="K2" s="27" t="s">
        <v>5</v>
      </c>
      <c r="L2" s="45" t="s">
        <v>6</v>
      </c>
      <c r="M2" s="27" t="s">
        <v>5</v>
      </c>
      <c r="N2" s="45" t="s">
        <v>6</v>
      </c>
      <c r="O2" s="27" t="s">
        <v>5</v>
      </c>
      <c r="P2" s="45" t="s">
        <v>6</v>
      </c>
      <c r="Q2" s="27" t="s">
        <v>5</v>
      </c>
      <c r="R2" s="45" t="s">
        <v>6</v>
      </c>
      <c r="S2" s="27" t="s">
        <v>5</v>
      </c>
      <c r="T2" s="45" t="s">
        <v>6</v>
      </c>
      <c r="U2" s="27" t="s">
        <v>5</v>
      </c>
      <c r="V2" s="45" t="s">
        <v>6</v>
      </c>
      <c r="W2" s="27" t="s">
        <v>5</v>
      </c>
      <c r="X2" s="45" t="s">
        <v>6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</row>
    <row r="3" spans="1:54" ht="28.5" customHeight="1" x14ac:dyDescent="0.25">
      <c r="A3" s="61">
        <v>1</v>
      </c>
      <c r="B3" s="64" t="s">
        <v>33</v>
      </c>
      <c r="C3" s="22" t="s">
        <v>13</v>
      </c>
      <c r="D3" s="23">
        <f>SUM(D4:D5)</f>
        <v>24</v>
      </c>
      <c r="E3" s="23">
        <f t="shared" ref="E3:W3" si="0">SUM(E4:E5)</f>
        <v>22</v>
      </c>
      <c r="F3" s="49">
        <f>E3/D3</f>
        <v>0.91666666666666663</v>
      </c>
      <c r="G3" s="23">
        <f t="shared" si="0"/>
        <v>21</v>
      </c>
      <c r="H3" s="49">
        <f>G3/E3</f>
        <v>0.95454545454545459</v>
      </c>
      <c r="I3" s="23">
        <f>E3-G3</f>
        <v>1</v>
      </c>
      <c r="J3" s="49">
        <f>I3/E3</f>
        <v>4.5454545454545456E-2</v>
      </c>
      <c r="K3" s="23">
        <f t="shared" si="0"/>
        <v>19</v>
      </c>
      <c r="L3" s="49">
        <f>K3/D3</f>
        <v>0.79166666666666663</v>
      </c>
      <c r="M3" s="23"/>
      <c r="N3" s="49"/>
      <c r="O3" s="23">
        <f t="shared" si="0"/>
        <v>14</v>
      </c>
      <c r="P3" s="49">
        <f>O3/D4</f>
        <v>1</v>
      </c>
      <c r="Q3" s="23">
        <f t="shared" si="0"/>
        <v>5</v>
      </c>
      <c r="R3" s="49">
        <f>Q3/D5</f>
        <v>0.5</v>
      </c>
      <c r="S3" s="23">
        <f t="shared" si="0"/>
        <v>0</v>
      </c>
      <c r="T3" s="49">
        <f>S3/D3</f>
        <v>0</v>
      </c>
      <c r="U3" s="23">
        <f t="shared" si="0"/>
        <v>0</v>
      </c>
      <c r="V3" s="49">
        <f>U3/D3</f>
        <v>0</v>
      </c>
      <c r="W3" s="23">
        <f t="shared" si="0"/>
        <v>1</v>
      </c>
      <c r="X3" s="49">
        <f>W3/D3</f>
        <v>4.1666666666666664E-2</v>
      </c>
    </row>
    <row r="4" spans="1:54" ht="23.25" customHeight="1" x14ac:dyDescent="0.25">
      <c r="A4" s="61"/>
      <c r="B4" s="64"/>
      <c r="C4" s="20" t="s">
        <v>8</v>
      </c>
      <c r="D4" s="21">
        <v>14</v>
      </c>
      <c r="E4" s="21">
        <v>13</v>
      </c>
      <c r="F4" s="49">
        <f t="shared" ref="F4:F64" si="1">E4/D4</f>
        <v>0.9285714285714286</v>
      </c>
      <c r="G4" s="21">
        <v>13</v>
      </c>
      <c r="H4" s="49">
        <f t="shared" ref="H4:H64" si="2">G4/E4</f>
        <v>1</v>
      </c>
      <c r="I4" s="23">
        <f t="shared" ref="I4:I5" si="3">E4-G4</f>
        <v>0</v>
      </c>
      <c r="J4" s="49">
        <f t="shared" ref="J4:J64" si="4">I4/E4</f>
        <v>0</v>
      </c>
      <c r="K4" s="21">
        <v>14</v>
      </c>
      <c r="L4" s="49">
        <f t="shared" ref="L4:L64" si="5">K4/D4</f>
        <v>1</v>
      </c>
      <c r="M4" s="21"/>
      <c r="N4" s="49"/>
      <c r="O4" s="21">
        <v>14</v>
      </c>
      <c r="P4" s="49">
        <f>O4/D4</f>
        <v>1</v>
      </c>
      <c r="Q4" s="21"/>
      <c r="R4" s="50"/>
      <c r="S4" s="21">
        <v>0</v>
      </c>
      <c r="T4" s="49">
        <f t="shared" ref="T4:T64" si="6">S4/D4</f>
        <v>0</v>
      </c>
      <c r="U4" s="21">
        <v>0</v>
      </c>
      <c r="V4" s="49">
        <f t="shared" ref="V4:V64" si="7">U4/D4</f>
        <v>0</v>
      </c>
      <c r="W4" s="21">
        <v>1</v>
      </c>
      <c r="X4" s="49">
        <f t="shared" ref="X4:X64" si="8">W4/D4</f>
        <v>7.1428571428571425E-2</v>
      </c>
    </row>
    <row r="5" spans="1:54" s="28" customFormat="1" ht="26.25" customHeight="1" thickBot="1" x14ac:dyDescent="0.3">
      <c r="A5" s="61"/>
      <c r="B5" s="64"/>
      <c r="C5" s="20" t="s">
        <v>9</v>
      </c>
      <c r="D5" s="21">
        <v>10</v>
      </c>
      <c r="E5" s="21">
        <v>9</v>
      </c>
      <c r="F5" s="49">
        <f t="shared" si="1"/>
        <v>0.9</v>
      </c>
      <c r="G5" s="21">
        <v>8</v>
      </c>
      <c r="H5" s="49">
        <f t="shared" si="2"/>
        <v>0.88888888888888884</v>
      </c>
      <c r="I5" s="23">
        <f t="shared" si="3"/>
        <v>1</v>
      </c>
      <c r="J5" s="49">
        <f t="shared" si="4"/>
        <v>0.1111111111111111</v>
      </c>
      <c r="K5" s="21">
        <v>5</v>
      </c>
      <c r="L5" s="49">
        <f t="shared" si="5"/>
        <v>0.5</v>
      </c>
      <c r="M5" s="21"/>
      <c r="N5" s="49"/>
      <c r="O5" s="21"/>
      <c r="P5" s="49"/>
      <c r="Q5" s="21">
        <v>5</v>
      </c>
      <c r="R5" s="50">
        <f>Q5/D5</f>
        <v>0.5</v>
      </c>
      <c r="S5" s="21">
        <v>0</v>
      </c>
      <c r="T5" s="49">
        <f t="shared" si="6"/>
        <v>0</v>
      </c>
      <c r="U5" s="21">
        <v>0</v>
      </c>
      <c r="V5" s="49">
        <f t="shared" si="7"/>
        <v>0</v>
      </c>
      <c r="W5" s="21">
        <v>0</v>
      </c>
      <c r="X5" s="49">
        <f t="shared" si="8"/>
        <v>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51.75" customHeight="1" x14ac:dyDescent="0.25">
      <c r="A6" s="62">
        <v>2</v>
      </c>
      <c r="B6" s="63" t="s">
        <v>34</v>
      </c>
      <c r="C6" s="15" t="s">
        <v>55</v>
      </c>
      <c r="D6" s="18">
        <f>SUM(D7:D8)</f>
        <v>355</v>
      </c>
      <c r="E6" s="18">
        <f t="shared" ref="E6:W6" si="9">SUM(E7:E8)</f>
        <v>347</v>
      </c>
      <c r="F6" s="49">
        <f t="shared" si="1"/>
        <v>0.9774647887323944</v>
      </c>
      <c r="G6" s="18">
        <f t="shared" si="9"/>
        <v>300</v>
      </c>
      <c r="H6" s="49">
        <f t="shared" si="2"/>
        <v>0.86455331412103742</v>
      </c>
      <c r="I6" s="18">
        <f>E6-G6</f>
        <v>47</v>
      </c>
      <c r="J6" s="49">
        <f t="shared" si="4"/>
        <v>0.13544668587896252</v>
      </c>
      <c r="K6" s="18">
        <f t="shared" si="9"/>
        <v>173</v>
      </c>
      <c r="L6" s="49">
        <f t="shared" si="5"/>
        <v>0.48732394366197185</v>
      </c>
      <c r="M6" s="18"/>
      <c r="N6" s="49"/>
      <c r="O6" s="18">
        <f t="shared" si="9"/>
        <v>168</v>
      </c>
      <c r="P6" s="49">
        <f>O6/D7</f>
        <v>0.69421487603305787</v>
      </c>
      <c r="Q6" s="18">
        <f t="shared" si="9"/>
        <v>5</v>
      </c>
      <c r="R6" s="48">
        <f>Q6/D8</f>
        <v>4.4247787610619468E-2</v>
      </c>
      <c r="S6" s="18">
        <f t="shared" si="9"/>
        <v>2</v>
      </c>
      <c r="T6" s="49">
        <f t="shared" si="6"/>
        <v>5.6338028169014088E-3</v>
      </c>
      <c r="U6" s="18">
        <f t="shared" si="9"/>
        <v>3</v>
      </c>
      <c r="V6" s="49">
        <f t="shared" si="7"/>
        <v>8.4507042253521118E-3</v>
      </c>
      <c r="W6" s="18">
        <f t="shared" si="9"/>
        <v>10</v>
      </c>
      <c r="X6" s="48">
        <f t="shared" si="8"/>
        <v>2.8169014084507043E-2</v>
      </c>
    </row>
    <row r="7" spans="1:54" ht="23.25" customHeight="1" x14ac:dyDescent="0.25">
      <c r="A7" s="62"/>
      <c r="B7" s="63"/>
      <c r="C7" s="3" t="s">
        <v>8</v>
      </c>
      <c r="D7" s="5">
        <v>242</v>
      </c>
      <c r="E7" s="5">
        <v>236</v>
      </c>
      <c r="F7" s="49">
        <f t="shared" si="1"/>
        <v>0.97520661157024791</v>
      </c>
      <c r="G7" s="5">
        <v>201</v>
      </c>
      <c r="H7" s="49">
        <f t="shared" si="2"/>
        <v>0.85169491525423724</v>
      </c>
      <c r="I7" s="18">
        <f t="shared" ref="I7:I64" si="10">E7-G7</f>
        <v>35</v>
      </c>
      <c r="J7" s="49">
        <f t="shared" si="4"/>
        <v>0.14830508474576271</v>
      </c>
      <c r="K7" s="5">
        <v>168</v>
      </c>
      <c r="L7" s="49">
        <f t="shared" si="5"/>
        <v>0.69421487603305787</v>
      </c>
      <c r="M7" s="5"/>
      <c r="N7" s="49"/>
      <c r="O7" s="5">
        <v>168</v>
      </c>
      <c r="P7" s="49">
        <f>O7/D7</f>
        <v>0.69421487603305787</v>
      </c>
      <c r="Q7" s="5"/>
      <c r="R7" s="31"/>
      <c r="S7" s="5">
        <v>2</v>
      </c>
      <c r="T7" s="49">
        <f t="shared" si="6"/>
        <v>8.2644628099173556E-3</v>
      </c>
      <c r="U7" s="5">
        <v>3</v>
      </c>
      <c r="V7" s="49">
        <f t="shared" si="7"/>
        <v>1.2396694214876033E-2</v>
      </c>
      <c r="W7" s="5">
        <v>10</v>
      </c>
      <c r="X7" s="48">
        <f t="shared" si="8"/>
        <v>4.1322314049586778E-2</v>
      </c>
    </row>
    <row r="8" spans="1:54" s="28" customFormat="1" ht="31.5" customHeight="1" thickBot="1" x14ac:dyDescent="0.3">
      <c r="A8" s="62"/>
      <c r="B8" s="63"/>
      <c r="C8" s="3" t="s">
        <v>9</v>
      </c>
      <c r="D8" s="5">
        <v>113</v>
      </c>
      <c r="E8" s="5">
        <v>111</v>
      </c>
      <c r="F8" s="49">
        <f t="shared" si="1"/>
        <v>0.98230088495575218</v>
      </c>
      <c r="G8" s="5">
        <v>99</v>
      </c>
      <c r="H8" s="49">
        <f t="shared" si="2"/>
        <v>0.89189189189189189</v>
      </c>
      <c r="I8" s="18">
        <f t="shared" si="10"/>
        <v>12</v>
      </c>
      <c r="J8" s="49">
        <f t="shared" si="4"/>
        <v>0.10810810810810811</v>
      </c>
      <c r="K8" s="5">
        <v>5</v>
      </c>
      <c r="L8" s="49">
        <f t="shared" si="5"/>
        <v>4.4247787610619468E-2</v>
      </c>
      <c r="M8" s="5"/>
      <c r="N8" s="49"/>
      <c r="O8" s="5"/>
      <c r="P8" s="49"/>
      <c r="Q8" s="5">
        <v>5</v>
      </c>
      <c r="R8" s="31">
        <f>Q8/D8</f>
        <v>4.4247787610619468E-2</v>
      </c>
      <c r="S8" s="5">
        <v>0</v>
      </c>
      <c r="T8" s="49">
        <f t="shared" si="6"/>
        <v>0</v>
      </c>
      <c r="U8" s="5">
        <v>0</v>
      </c>
      <c r="V8" s="49">
        <f t="shared" si="7"/>
        <v>0</v>
      </c>
      <c r="W8" s="5">
        <v>0</v>
      </c>
      <c r="X8" s="48">
        <f t="shared" si="8"/>
        <v>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33.75" customHeight="1" x14ac:dyDescent="0.25">
      <c r="A9" s="61">
        <v>3</v>
      </c>
      <c r="B9" s="64" t="s">
        <v>54</v>
      </c>
      <c r="C9" s="22" t="s">
        <v>18</v>
      </c>
      <c r="D9" s="23">
        <f>SUM(D10:D11)</f>
        <v>152</v>
      </c>
      <c r="E9" s="23">
        <f>SUM(E10:E11)</f>
        <v>105</v>
      </c>
      <c r="F9" s="49">
        <f t="shared" si="1"/>
        <v>0.69078947368421051</v>
      </c>
      <c r="G9" s="23">
        <f>SUM(G10:G11)</f>
        <v>69</v>
      </c>
      <c r="H9" s="49">
        <f t="shared" si="2"/>
        <v>0.65714285714285714</v>
      </c>
      <c r="I9" s="23">
        <f t="shared" si="10"/>
        <v>36</v>
      </c>
      <c r="J9" s="49">
        <f t="shared" si="4"/>
        <v>0.34285714285714286</v>
      </c>
      <c r="K9" s="23">
        <f>SUM(K10:K11)</f>
        <v>82</v>
      </c>
      <c r="L9" s="49">
        <f t="shared" si="5"/>
        <v>0.53947368421052633</v>
      </c>
      <c r="M9" s="23"/>
      <c r="N9" s="46"/>
      <c r="O9" s="23">
        <v>63</v>
      </c>
      <c r="P9" s="49">
        <f>O9/D10</f>
        <v>0.72413793103448276</v>
      </c>
      <c r="Q9" s="23">
        <v>19</v>
      </c>
      <c r="R9" s="49">
        <f>Q9/D11</f>
        <v>0.29230769230769232</v>
      </c>
      <c r="S9" s="23">
        <f>SUM(S10:S11)</f>
        <v>1</v>
      </c>
      <c r="T9" s="49">
        <f t="shared" si="6"/>
        <v>6.5789473684210523E-3</v>
      </c>
      <c r="U9" s="23">
        <f>SUM(U10:U11)</f>
        <v>1</v>
      </c>
      <c r="V9" s="49">
        <f t="shared" si="7"/>
        <v>6.5789473684210523E-3</v>
      </c>
      <c r="W9" s="23">
        <f>SUM(W10:W11)</f>
        <v>1</v>
      </c>
      <c r="X9" s="49">
        <f t="shared" si="8"/>
        <v>6.5789473684210523E-3</v>
      </c>
    </row>
    <row r="10" spans="1:54" ht="27.75" customHeight="1" x14ac:dyDescent="0.25">
      <c r="A10" s="61"/>
      <c r="B10" s="64"/>
      <c r="C10" s="20" t="s">
        <v>8</v>
      </c>
      <c r="D10" s="21">
        <v>87</v>
      </c>
      <c r="E10" s="21">
        <v>51</v>
      </c>
      <c r="F10" s="49">
        <f t="shared" si="1"/>
        <v>0.58620689655172409</v>
      </c>
      <c r="G10" s="21">
        <v>34</v>
      </c>
      <c r="H10" s="49">
        <f t="shared" si="2"/>
        <v>0.66666666666666663</v>
      </c>
      <c r="I10" s="23">
        <f t="shared" si="10"/>
        <v>17</v>
      </c>
      <c r="J10" s="49">
        <f t="shared" si="4"/>
        <v>0.33333333333333331</v>
      </c>
      <c r="K10" s="21">
        <v>63</v>
      </c>
      <c r="L10" s="49">
        <f t="shared" si="5"/>
        <v>0.72413793103448276</v>
      </c>
      <c r="M10" s="21"/>
      <c r="N10" s="54"/>
      <c r="O10" s="21">
        <v>63</v>
      </c>
      <c r="P10" s="50">
        <f>O10/D10</f>
        <v>0.72413793103448276</v>
      </c>
      <c r="Q10" s="21"/>
      <c r="R10" s="49"/>
      <c r="S10" s="21">
        <v>0</v>
      </c>
      <c r="T10" s="49">
        <f t="shared" si="6"/>
        <v>0</v>
      </c>
      <c r="U10" s="21">
        <v>0</v>
      </c>
      <c r="V10" s="49">
        <f t="shared" si="7"/>
        <v>0</v>
      </c>
      <c r="W10" s="21">
        <v>0</v>
      </c>
      <c r="X10" s="49">
        <f t="shared" si="8"/>
        <v>0</v>
      </c>
    </row>
    <row r="11" spans="1:54" s="28" customFormat="1" ht="21.75" customHeight="1" thickBot="1" x14ac:dyDescent="0.3">
      <c r="A11" s="61"/>
      <c r="B11" s="64"/>
      <c r="C11" s="20" t="s">
        <v>9</v>
      </c>
      <c r="D11" s="21">
        <v>65</v>
      </c>
      <c r="E11" s="21">
        <v>54</v>
      </c>
      <c r="F11" s="49">
        <f t="shared" si="1"/>
        <v>0.83076923076923082</v>
      </c>
      <c r="G11" s="21">
        <v>35</v>
      </c>
      <c r="H11" s="49">
        <f t="shared" si="2"/>
        <v>0.64814814814814814</v>
      </c>
      <c r="I11" s="23">
        <f t="shared" si="10"/>
        <v>19</v>
      </c>
      <c r="J11" s="49">
        <f t="shared" si="4"/>
        <v>0.35185185185185186</v>
      </c>
      <c r="K11" s="21">
        <v>19</v>
      </c>
      <c r="L11" s="49">
        <f t="shared" si="5"/>
        <v>0.29230769230769232</v>
      </c>
      <c r="M11" s="21"/>
      <c r="N11" s="54"/>
      <c r="O11" s="21"/>
      <c r="P11" s="50"/>
      <c r="Q11" s="21">
        <v>19</v>
      </c>
      <c r="R11" s="49">
        <f>Q11/D11</f>
        <v>0.29230769230769232</v>
      </c>
      <c r="S11" s="21">
        <v>1</v>
      </c>
      <c r="T11" s="49">
        <f t="shared" si="6"/>
        <v>1.5384615384615385E-2</v>
      </c>
      <c r="U11" s="21">
        <v>1</v>
      </c>
      <c r="V11" s="49">
        <f t="shared" si="7"/>
        <v>1.5384615384615385E-2</v>
      </c>
      <c r="W11" s="21">
        <v>1</v>
      </c>
      <c r="X11" s="49">
        <f t="shared" si="8"/>
        <v>1.5384615384615385E-2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28.5" x14ac:dyDescent="0.25">
      <c r="A12" s="62">
        <v>4</v>
      </c>
      <c r="B12" s="63" t="s">
        <v>35</v>
      </c>
      <c r="C12" s="15" t="s">
        <v>19</v>
      </c>
      <c r="D12" s="18">
        <f>SUM(D13:D14)</f>
        <v>237</v>
      </c>
      <c r="E12" s="18">
        <f>SUM(E13:E14)</f>
        <v>212</v>
      </c>
      <c r="F12" s="49">
        <f t="shared" si="1"/>
        <v>0.89451476793248941</v>
      </c>
      <c r="G12" s="18">
        <f>SUM(G13:G14)</f>
        <v>109</v>
      </c>
      <c r="H12" s="49">
        <f t="shared" si="2"/>
        <v>0.51415094339622647</v>
      </c>
      <c r="I12" s="18">
        <f t="shared" si="10"/>
        <v>103</v>
      </c>
      <c r="J12" s="49">
        <f t="shared" si="4"/>
        <v>0.48584905660377359</v>
      </c>
      <c r="K12" s="18">
        <f>SUM(K13:K14)</f>
        <v>86</v>
      </c>
      <c r="L12" s="49">
        <f t="shared" si="5"/>
        <v>0.3628691983122363</v>
      </c>
      <c r="M12" s="18"/>
      <c r="N12" s="47"/>
      <c r="O12" s="5">
        <v>76</v>
      </c>
      <c r="P12" s="31">
        <f>O12/D13</f>
        <v>0.4175824175824176</v>
      </c>
      <c r="Q12" s="18">
        <v>10</v>
      </c>
      <c r="R12" s="48">
        <f>Q12/D14</f>
        <v>0.18181818181818182</v>
      </c>
      <c r="S12" s="18">
        <f>SUM(S13:S14)</f>
        <v>2</v>
      </c>
      <c r="T12" s="49">
        <f t="shared" si="6"/>
        <v>8.4388185654008432E-3</v>
      </c>
      <c r="U12" s="18">
        <f>SUM(U13:U14)</f>
        <v>9</v>
      </c>
      <c r="V12" s="49">
        <f t="shared" si="7"/>
        <v>3.7974683544303799E-2</v>
      </c>
      <c r="W12" s="18">
        <f>SUM(W13:W14)</f>
        <v>22</v>
      </c>
      <c r="X12" s="48">
        <f t="shared" si="8"/>
        <v>9.2827004219409287E-2</v>
      </c>
    </row>
    <row r="13" spans="1:54" ht="25.5" customHeight="1" x14ac:dyDescent="0.25">
      <c r="A13" s="62"/>
      <c r="B13" s="63"/>
      <c r="C13" s="3" t="s">
        <v>8</v>
      </c>
      <c r="D13" s="5">
        <v>182</v>
      </c>
      <c r="E13" s="5">
        <v>166</v>
      </c>
      <c r="F13" s="49">
        <f t="shared" si="1"/>
        <v>0.91208791208791207</v>
      </c>
      <c r="G13" s="5">
        <v>87</v>
      </c>
      <c r="H13" s="49">
        <f t="shared" si="2"/>
        <v>0.52409638554216864</v>
      </c>
      <c r="I13" s="18">
        <f t="shared" si="10"/>
        <v>79</v>
      </c>
      <c r="J13" s="49">
        <f t="shared" si="4"/>
        <v>0.4759036144578313</v>
      </c>
      <c r="K13" s="5">
        <v>76</v>
      </c>
      <c r="L13" s="49">
        <f t="shared" si="5"/>
        <v>0.4175824175824176</v>
      </c>
      <c r="M13" s="5"/>
      <c r="N13" s="35"/>
      <c r="O13" s="5">
        <v>76</v>
      </c>
      <c r="P13" s="31">
        <f>O13/D13</f>
        <v>0.4175824175824176</v>
      </c>
      <c r="Q13" s="5"/>
      <c r="R13" s="31"/>
      <c r="S13" s="5">
        <v>2</v>
      </c>
      <c r="T13" s="49">
        <f t="shared" si="6"/>
        <v>1.098901098901099E-2</v>
      </c>
      <c r="U13" s="5">
        <v>7</v>
      </c>
      <c r="V13" s="49">
        <f t="shared" si="7"/>
        <v>3.8461538461538464E-2</v>
      </c>
      <c r="W13" s="5">
        <v>21</v>
      </c>
      <c r="X13" s="48">
        <f t="shared" si="8"/>
        <v>0.11538461538461539</v>
      </c>
    </row>
    <row r="14" spans="1:54" s="28" customFormat="1" ht="30.75" customHeight="1" thickBot="1" x14ac:dyDescent="0.3">
      <c r="A14" s="62"/>
      <c r="B14" s="63"/>
      <c r="C14" s="3" t="s">
        <v>9</v>
      </c>
      <c r="D14" s="5">
        <v>55</v>
      </c>
      <c r="E14" s="5">
        <v>46</v>
      </c>
      <c r="F14" s="49">
        <f t="shared" si="1"/>
        <v>0.83636363636363631</v>
      </c>
      <c r="G14" s="5">
        <v>22</v>
      </c>
      <c r="H14" s="49">
        <f t="shared" si="2"/>
        <v>0.47826086956521741</v>
      </c>
      <c r="I14" s="18">
        <f t="shared" si="10"/>
        <v>24</v>
      </c>
      <c r="J14" s="49">
        <f t="shared" si="4"/>
        <v>0.52173913043478259</v>
      </c>
      <c r="K14" s="5">
        <v>10</v>
      </c>
      <c r="L14" s="49">
        <f t="shared" si="5"/>
        <v>0.18181818181818182</v>
      </c>
      <c r="M14" s="5"/>
      <c r="N14" s="31"/>
      <c r="O14" s="5"/>
      <c r="P14" s="31"/>
      <c r="Q14" s="5">
        <v>10</v>
      </c>
      <c r="R14" s="31">
        <f>Q14/D14</f>
        <v>0.18181818181818182</v>
      </c>
      <c r="S14" s="5">
        <v>0</v>
      </c>
      <c r="T14" s="49">
        <f t="shared" si="6"/>
        <v>0</v>
      </c>
      <c r="U14" s="5">
        <v>2</v>
      </c>
      <c r="V14" s="49">
        <f t="shared" si="7"/>
        <v>3.6363636363636362E-2</v>
      </c>
      <c r="W14" s="5">
        <v>1</v>
      </c>
      <c r="X14" s="48">
        <f t="shared" si="8"/>
        <v>1.8181818181818181E-2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28" customFormat="1" ht="72.75" customHeight="1" thickBot="1" x14ac:dyDescent="0.3">
      <c r="A15" s="56">
        <v>5</v>
      </c>
      <c r="B15" s="55" t="s">
        <v>36</v>
      </c>
      <c r="C15" s="22" t="s">
        <v>20</v>
      </c>
      <c r="D15" s="23">
        <v>10</v>
      </c>
      <c r="E15" s="23">
        <v>7</v>
      </c>
      <c r="F15" s="49">
        <f t="shared" si="1"/>
        <v>0.7</v>
      </c>
      <c r="G15" s="23">
        <v>4</v>
      </c>
      <c r="H15" s="49">
        <f t="shared" si="2"/>
        <v>0.5714285714285714</v>
      </c>
      <c r="I15" s="23">
        <f t="shared" si="10"/>
        <v>3</v>
      </c>
      <c r="J15" s="49">
        <f t="shared" si="4"/>
        <v>0.42857142857142855</v>
      </c>
      <c r="K15" s="23">
        <v>2</v>
      </c>
      <c r="L15" s="49">
        <f t="shared" si="5"/>
        <v>0.2</v>
      </c>
      <c r="M15" s="23"/>
      <c r="N15" s="49"/>
      <c r="O15" s="23">
        <v>2</v>
      </c>
      <c r="P15" s="49">
        <f>O15/D15</f>
        <v>0.2</v>
      </c>
      <c r="Q15" s="23"/>
      <c r="R15" s="46"/>
      <c r="S15" s="23">
        <v>0</v>
      </c>
      <c r="T15" s="49">
        <f t="shared" si="6"/>
        <v>0</v>
      </c>
      <c r="U15" s="23">
        <v>1</v>
      </c>
      <c r="V15" s="49">
        <f t="shared" si="7"/>
        <v>0.1</v>
      </c>
      <c r="W15" s="23">
        <v>0</v>
      </c>
      <c r="X15" s="49">
        <f t="shared" si="8"/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34.5" customHeight="1" x14ac:dyDescent="0.25">
      <c r="A16" s="62">
        <v>6</v>
      </c>
      <c r="B16" s="63" t="s">
        <v>37</v>
      </c>
      <c r="C16" s="15" t="s">
        <v>21</v>
      </c>
      <c r="D16" s="18">
        <f>SUM(D17:D18)</f>
        <v>150</v>
      </c>
      <c r="E16" s="18">
        <f>SUM(E17:E18)</f>
        <v>117</v>
      </c>
      <c r="F16" s="49">
        <f t="shared" si="1"/>
        <v>0.78</v>
      </c>
      <c r="G16" s="18">
        <f>SUM(G17:G18)</f>
        <v>72</v>
      </c>
      <c r="H16" s="49">
        <f t="shared" si="2"/>
        <v>0.61538461538461542</v>
      </c>
      <c r="I16" s="18">
        <f t="shared" si="10"/>
        <v>45</v>
      </c>
      <c r="J16" s="49">
        <f t="shared" si="4"/>
        <v>0.38461538461538464</v>
      </c>
      <c r="K16" s="18">
        <f>SUM(K17:K18)</f>
        <v>61</v>
      </c>
      <c r="L16" s="49">
        <f t="shared" si="5"/>
        <v>0.40666666666666668</v>
      </c>
      <c r="M16" s="18"/>
      <c r="N16" s="47"/>
      <c r="O16" s="18">
        <v>52</v>
      </c>
      <c r="P16" s="48">
        <f>O16/D17</f>
        <v>0.49056603773584906</v>
      </c>
      <c r="Q16" s="18">
        <v>9</v>
      </c>
      <c r="R16" s="31">
        <f>Q16/D18</f>
        <v>0.20454545454545456</v>
      </c>
      <c r="S16" s="18">
        <f>SUM(S17:S18)</f>
        <v>2</v>
      </c>
      <c r="T16" s="49">
        <f t="shared" si="6"/>
        <v>1.3333333333333334E-2</v>
      </c>
      <c r="U16" s="18">
        <f>SUM(U17:U18)</f>
        <v>0</v>
      </c>
      <c r="V16" s="49">
        <f t="shared" si="7"/>
        <v>0</v>
      </c>
      <c r="W16" s="18">
        <f>SUM(W17:W18)</f>
        <v>4</v>
      </c>
      <c r="X16" s="48">
        <f t="shared" si="8"/>
        <v>2.6666666666666668E-2</v>
      </c>
    </row>
    <row r="17" spans="1:54" ht="22.5" customHeight="1" x14ac:dyDescent="0.25">
      <c r="A17" s="62"/>
      <c r="B17" s="63"/>
      <c r="C17" s="3" t="s">
        <v>8</v>
      </c>
      <c r="D17" s="5">
        <v>106</v>
      </c>
      <c r="E17" s="5">
        <v>77</v>
      </c>
      <c r="F17" s="49">
        <f t="shared" si="1"/>
        <v>0.72641509433962259</v>
      </c>
      <c r="G17" s="5">
        <v>49</v>
      </c>
      <c r="H17" s="49">
        <f t="shared" si="2"/>
        <v>0.63636363636363635</v>
      </c>
      <c r="I17" s="18">
        <f t="shared" si="10"/>
        <v>28</v>
      </c>
      <c r="J17" s="49">
        <f t="shared" si="4"/>
        <v>0.36363636363636365</v>
      </c>
      <c r="K17" s="5">
        <v>52</v>
      </c>
      <c r="L17" s="49">
        <f t="shared" si="5"/>
        <v>0.49056603773584906</v>
      </c>
      <c r="M17" s="5"/>
      <c r="N17" s="35"/>
      <c r="O17" s="5">
        <v>52</v>
      </c>
      <c r="P17" s="31">
        <f>O17/D17</f>
        <v>0.49056603773584906</v>
      </c>
      <c r="Q17" s="5"/>
      <c r="R17" s="31"/>
      <c r="S17" s="5">
        <v>0</v>
      </c>
      <c r="T17" s="49">
        <f t="shared" si="6"/>
        <v>0</v>
      </c>
      <c r="U17" s="5">
        <v>0</v>
      </c>
      <c r="V17" s="49">
        <f t="shared" si="7"/>
        <v>0</v>
      </c>
      <c r="W17" s="5">
        <v>4</v>
      </c>
      <c r="X17" s="48">
        <f t="shared" si="8"/>
        <v>3.7735849056603772E-2</v>
      </c>
    </row>
    <row r="18" spans="1:54" s="28" customFormat="1" ht="24" customHeight="1" thickBot="1" x14ac:dyDescent="0.3">
      <c r="A18" s="62"/>
      <c r="B18" s="63"/>
      <c r="C18" s="3" t="s">
        <v>9</v>
      </c>
      <c r="D18" s="5">
        <v>44</v>
      </c>
      <c r="E18" s="5">
        <v>40</v>
      </c>
      <c r="F18" s="49">
        <f t="shared" si="1"/>
        <v>0.90909090909090906</v>
      </c>
      <c r="G18" s="5">
        <v>23</v>
      </c>
      <c r="H18" s="49">
        <f t="shared" si="2"/>
        <v>0.57499999999999996</v>
      </c>
      <c r="I18" s="18">
        <f t="shared" si="10"/>
        <v>17</v>
      </c>
      <c r="J18" s="49">
        <f t="shared" si="4"/>
        <v>0.42499999999999999</v>
      </c>
      <c r="K18" s="5">
        <v>9</v>
      </c>
      <c r="L18" s="49">
        <f t="shared" si="5"/>
        <v>0.20454545454545456</v>
      </c>
      <c r="M18" s="5"/>
      <c r="N18" s="35"/>
      <c r="O18" s="5"/>
      <c r="P18" s="31"/>
      <c r="Q18" s="5">
        <v>9</v>
      </c>
      <c r="R18" s="31">
        <f>Q18/D18</f>
        <v>0.20454545454545456</v>
      </c>
      <c r="S18" s="5">
        <v>2</v>
      </c>
      <c r="T18" s="49">
        <f t="shared" si="6"/>
        <v>4.5454545454545456E-2</v>
      </c>
      <c r="U18" s="5">
        <v>0</v>
      </c>
      <c r="V18" s="49">
        <f t="shared" si="7"/>
        <v>0</v>
      </c>
      <c r="W18" s="5">
        <v>0</v>
      </c>
      <c r="X18" s="48">
        <f t="shared" si="8"/>
        <v>0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32" customFormat="1" x14ac:dyDescent="0.25">
      <c r="A19" s="61">
        <v>7</v>
      </c>
      <c r="B19" s="64" t="s">
        <v>38</v>
      </c>
      <c r="C19" s="22" t="s">
        <v>22</v>
      </c>
      <c r="D19" s="23">
        <f>SUM(D20:D23)</f>
        <v>941</v>
      </c>
      <c r="E19" s="23">
        <f>SUM(E20:E23)</f>
        <v>823</v>
      </c>
      <c r="F19" s="49">
        <f t="shared" si="1"/>
        <v>0.87460148777895852</v>
      </c>
      <c r="G19" s="23">
        <f>SUM(G20:G23)</f>
        <v>633</v>
      </c>
      <c r="H19" s="49">
        <f t="shared" si="2"/>
        <v>0.76913730255164037</v>
      </c>
      <c r="I19" s="23">
        <f t="shared" si="10"/>
        <v>190</v>
      </c>
      <c r="J19" s="49">
        <f t="shared" si="4"/>
        <v>0.23086269744835966</v>
      </c>
      <c r="K19" s="23">
        <f>SUM(K20:K23)</f>
        <v>302</v>
      </c>
      <c r="L19" s="49">
        <f t="shared" si="5"/>
        <v>0.32093517534537724</v>
      </c>
      <c r="M19" s="23">
        <f>SUM(M20:M23)</f>
        <v>126</v>
      </c>
      <c r="N19" s="50">
        <f>M19/D23</f>
        <v>0.37168141592920356</v>
      </c>
      <c r="O19" s="23">
        <f>SUM(O20:O23)</f>
        <v>151</v>
      </c>
      <c r="P19" s="50">
        <f>O19/D20</f>
        <v>0.36211031175059955</v>
      </c>
      <c r="Q19" s="23">
        <f>SUM(Q20:Q23)</f>
        <v>25</v>
      </c>
      <c r="R19" s="50">
        <f>Q19/(D21+D22)</f>
        <v>0.13513513513513514</v>
      </c>
      <c r="S19" s="23">
        <f>SUM(S20:S23)</f>
        <v>15</v>
      </c>
      <c r="T19" s="49">
        <f t="shared" si="6"/>
        <v>1.5940488841657812E-2</v>
      </c>
      <c r="U19" s="23">
        <f>SUM(U20:U23)</f>
        <v>35</v>
      </c>
      <c r="V19" s="49">
        <f t="shared" si="7"/>
        <v>3.7194473963868227E-2</v>
      </c>
      <c r="W19" s="23">
        <f>SUM(W20:W23)</f>
        <v>72</v>
      </c>
      <c r="X19" s="49">
        <f t="shared" si="8"/>
        <v>7.6514346439957498E-2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32" customFormat="1" ht="15.75" customHeight="1" x14ac:dyDescent="0.25">
      <c r="A20" s="61"/>
      <c r="B20" s="64"/>
      <c r="C20" s="20" t="s">
        <v>8</v>
      </c>
      <c r="D20" s="21">
        <v>417</v>
      </c>
      <c r="E20" s="21">
        <v>404</v>
      </c>
      <c r="F20" s="49">
        <f t="shared" si="1"/>
        <v>0.9688249400479616</v>
      </c>
      <c r="G20" s="21">
        <v>334</v>
      </c>
      <c r="H20" s="49">
        <f t="shared" si="2"/>
        <v>0.82673267326732669</v>
      </c>
      <c r="I20" s="23">
        <f t="shared" si="10"/>
        <v>70</v>
      </c>
      <c r="J20" s="49">
        <f t="shared" si="4"/>
        <v>0.17326732673267325</v>
      </c>
      <c r="K20" s="21">
        <v>151</v>
      </c>
      <c r="L20" s="49">
        <f t="shared" si="5"/>
        <v>0.36211031175059955</v>
      </c>
      <c r="M20" s="21"/>
      <c r="N20" s="50"/>
      <c r="O20" s="21">
        <v>151</v>
      </c>
      <c r="P20" s="50">
        <f>O20/D20</f>
        <v>0.36211031175059955</v>
      </c>
      <c r="Q20" s="21"/>
      <c r="R20" s="50"/>
      <c r="S20" s="21">
        <v>7</v>
      </c>
      <c r="T20" s="49">
        <f t="shared" si="6"/>
        <v>1.6786570743405275E-2</v>
      </c>
      <c r="U20" s="21">
        <v>6</v>
      </c>
      <c r="V20" s="49">
        <f t="shared" si="7"/>
        <v>1.4388489208633094E-2</v>
      </c>
      <c r="W20" s="21">
        <v>36</v>
      </c>
      <c r="X20" s="49">
        <f t="shared" si="8"/>
        <v>8.6330935251798566E-2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32" customFormat="1" ht="15.75" customHeight="1" x14ac:dyDescent="0.25">
      <c r="A21" s="61"/>
      <c r="B21" s="64"/>
      <c r="C21" s="20" t="s">
        <v>9</v>
      </c>
      <c r="D21" s="21">
        <v>120</v>
      </c>
      <c r="E21" s="21">
        <v>117</v>
      </c>
      <c r="F21" s="49">
        <f t="shared" si="1"/>
        <v>0.97499999999999998</v>
      </c>
      <c r="G21" s="21">
        <v>104</v>
      </c>
      <c r="H21" s="49">
        <f t="shared" si="2"/>
        <v>0.88888888888888884</v>
      </c>
      <c r="I21" s="23">
        <f>E21-G21</f>
        <v>13</v>
      </c>
      <c r="J21" s="49">
        <f t="shared" si="4"/>
        <v>0.1111111111111111</v>
      </c>
      <c r="K21" s="21">
        <v>19</v>
      </c>
      <c r="L21" s="49">
        <f t="shared" si="5"/>
        <v>0.15833333333333333</v>
      </c>
      <c r="M21" s="21"/>
      <c r="N21" s="50"/>
      <c r="O21" s="21"/>
      <c r="P21" s="50"/>
      <c r="Q21" s="21">
        <v>19</v>
      </c>
      <c r="R21" s="50">
        <f>Q21/D21</f>
        <v>0.15833333333333333</v>
      </c>
      <c r="S21" s="21">
        <v>4</v>
      </c>
      <c r="T21" s="49">
        <f t="shared" si="6"/>
        <v>3.3333333333333333E-2</v>
      </c>
      <c r="U21" s="21">
        <v>2</v>
      </c>
      <c r="V21" s="49">
        <f t="shared" si="7"/>
        <v>1.6666666666666666E-2</v>
      </c>
      <c r="W21" s="21">
        <v>13</v>
      </c>
      <c r="X21" s="49">
        <f t="shared" si="8"/>
        <v>0.10833333333333334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32" customFormat="1" ht="15.75" customHeight="1" x14ac:dyDescent="0.25">
      <c r="A22" s="61"/>
      <c r="B22" s="64"/>
      <c r="C22" s="20" t="s">
        <v>10</v>
      </c>
      <c r="D22" s="21">
        <v>65</v>
      </c>
      <c r="E22" s="21">
        <v>64</v>
      </c>
      <c r="F22" s="49">
        <f t="shared" si="1"/>
        <v>0.98461538461538467</v>
      </c>
      <c r="G22" s="21">
        <v>55</v>
      </c>
      <c r="H22" s="49">
        <f t="shared" si="2"/>
        <v>0.859375</v>
      </c>
      <c r="I22" s="23">
        <f t="shared" si="10"/>
        <v>9</v>
      </c>
      <c r="J22" s="49">
        <f>I22/E22</f>
        <v>0.140625</v>
      </c>
      <c r="K22" s="21">
        <v>6</v>
      </c>
      <c r="L22" s="49">
        <f t="shared" si="5"/>
        <v>9.2307692307692313E-2</v>
      </c>
      <c r="M22" s="21"/>
      <c r="N22" s="50"/>
      <c r="O22" s="21"/>
      <c r="P22" s="50"/>
      <c r="Q22" s="21">
        <v>6</v>
      </c>
      <c r="R22" s="50">
        <f>Q22/D22</f>
        <v>9.2307692307692313E-2</v>
      </c>
      <c r="S22" s="21">
        <v>0</v>
      </c>
      <c r="T22" s="49">
        <f t="shared" si="6"/>
        <v>0</v>
      </c>
      <c r="U22" s="21">
        <v>1</v>
      </c>
      <c r="V22" s="49">
        <f t="shared" si="7"/>
        <v>1.5384615384615385E-2</v>
      </c>
      <c r="W22" s="21">
        <v>5</v>
      </c>
      <c r="X22" s="49">
        <f t="shared" si="8"/>
        <v>7.6923076923076927E-2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28" customFormat="1" ht="16.5" customHeight="1" thickBot="1" x14ac:dyDescent="0.3">
      <c r="A23" s="61"/>
      <c r="B23" s="64"/>
      <c r="C23" s="20" t="s">
        <v>7</v>
      </c>
      <c r="D23" s="21">
        <v>339</v>
      </c>
      <c r="E23" s="21">
        <v>238</v>
      </c>
      <c r="F23" s="49">
        <f t="shared" si="1"/>
        <v>0.70206489675516226</v>
      </c>
      <c r="G23" s="21">
        <v>140</v>
      </c>
      <c r="H23" s="49">
        <f t="shared" si="2"/>
        <v>0.58823529411764708</v>
      </c>
      <c r="I23" s="23">
        <f>E23-G23</f>
        <v>98</v>
      </c>
      <c r="J23" s="49">
        <f t="shared" si="4"/>
        <v>0.41176470588235292</v>
      </c>
      <c r="K23" s="21">
        <v>126</v>
      </c>
      <c r="L23" s="49">
        <f t="shared" si="5"/>
        <v>0.37168141592920356</v>
      </c>
      <c r="M23" s="21">
        <v>126</v>
      </c>
      <c r="N23" s="50">
        <f>M23/D23</f>
        <v>0.37168141592920356</v>
      </c>
      <c r="O23" s="21"/>
      <c r="P23" s="50"/>
      <c r="Q23" s="21"/>
      <c r="R23" s="50"/>
      <c r="S23" s="21">
        <v>4</v>
      </c>
      <c r="T23" s="49">
        <f t="shared" si="6"/>
        <v>1.1799410029498525E-2</v>
      </c>
      <c r="U23" s="21">
        <v>26</v>
      </c>
      <c r="V23" s="49">
        <f t="shared" si="7"/>
        <v>7.6696165191740412E-2</v>
      </c>
      <c r="W23" s="21">
        <v>18</v>
      </c>
      <c r="X23" s="49">
        <f t="shared" si="8"/>
        <v>5.3097345132743362E-2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x14ac:dyDescent="0.25">
      <c r="A24" s="62">
        <v>8</v>
      </c>
      <c r="B24" s="63" t="s">
        <v>39</v>
      </c>
      <c r="C24" s="15" t="s">
        <v>23</v>
      </c>
      <c r="D24" s="18">
        <f>SUM(D25:D27)</f>
        <v>191</v>
      </c>
      <c r="E24" s="18">
        <f>SUM(E25:E27)</f>
        <v>177</v>
      </c>
      <c r="F24" s="49">
        <f t="shared" si="1"/>
        <v>0.92670157068062831</v>
      </c>
      <c r="G24" s="18">
        <f>SUM(G25:G27)</f>
        <v>163</v>
      </c>
      <c r="H24" s="49">
        <f t="shared" si="2"/>
        <v>0.92090395480225984</v>
      </c>
      <c r="I24" s="18">
        <f t="shared" si="10"/>
        <v>14</v>
      </c>
      <c r="J24" s="49">
        <f t="shared" si="4"/>
        <v>7.909604519774012E-2</v>
      </c>
      <c r="K24" s="18">
        <f>SUM(K25:K27)</f>
        <v>63</v>
      </c>
      <c r="L24" s="49">
        <f t="shared" si="5"/>
        <v>0.32984293193717279</v>
      </c>
      <c r="M24" s="18"/>
      <c r="N24" s="47"/>
      <c r="O24" s="18">
        <v>46</v>
      </c>
      <c r="P24" s="48">
        <f>O24/D25</f>
        <v>0.7931034482758621</v>
      </c>
      <c r="Q24" s="18">
        <v>17</v>
      </c>
      <c r="R24" s="48">
        <f>Q24/D26</f>
        <v>0.41463414634146339</v>
      </c>
      <c r="S24" s="18">
        <f>SUM(S25:S27)</f>
        <v>0</v>
      </c>
      <c r="T24" s="49">
        <f t="shared" si="6"/>
        <v>0</v>
      </c>
      <c r="U24" s="18">
        <f>SUM(U25:U27)</f>
        <v>0</v>
      </c>
      <c r="V24" s="49">
        <f t="shared" si="7"/>
        <v>0</v>
      </c>
      <c r="W24" s="18">
        <f>SUM(W25:W27)</f>
        <v>12</v>
      </c>
      <c r="X24" s="48">
        <f t="shared" si="8"/>
        <v>6.2827225130890049E-2</v>
      </c>
    </row>
    <row r="25" spans="1:54" ht="15.75" customHeight="1" x14ac:dyDescent="0.25">
      <c r="A25" s="62"/>
      <c r="B25" s="63"/>
      <c r="C25" s="3" t="s">
        <v>8</v>
      </c>
      <c r="D25" s="5">
        <v>58</v>
      </c>
      <c r="E25" s="5">
        <v>45</v>
      </c>
      <c r="F25" s="49">
        <f t="shared" si="1"/>
        <v>0.77586206896551724</v>
      </c>
      <c r="G25" s="5">
        <v>37</v>
      </c>
      <c r="H25" s="49">
        <f t="shared" si="2"/>
        <v>0.82222222222222219</v>
      </c>
      <c r="I25" s="18">
        <f t="shared" si="10"/>
        <v>8</v>
      </c>
      <c r="J25" s="49">
        <f t="shared" si="4"/>
        <v>0.17777777777777778</v>
      </c>
      <c r="K25" s="5">
        <v>46</v>
      </c>
      <c r="L25" s="49">
        <f t="shared" si="5"/>
        <v>0.7931034482758621</v>
      </c>
      <c r="M25" s="5"/>
      <c r="N25" s="35"/>
      <c r="O25" s="5">
        <v>46</v>
      </c>
      <c r="P25" s="31">
        <f>O25/D25</f>
        <v>0.7931034482758621</v>
      </c>
      <c r="Q25" s="5"/>
      <c r="R25" s="31"/>
      <c r="S25" s="5">
        <v>0</v>
      </c>
      <c r="T25" s="49">
        <f t="shared" si="6"/>
        <v>0</v>
      </c>
      <c r="U25" s="5">
        <v>0</v>
      </c>
      <c r="V25" s="49">
        <f t="shared" si="7"/>
        <v>0</v>
      </c>
      <c r="W25" s="5">
        <v>3</v>
      </c>
      <c r="X25" s="48">
        <f t="shared" si="8"/>
        <v>5.1724137931034482E-2</v>
      </c>
    </row>
    <row r="26" spans="1:54" ht="15.75" customHeight="1" x14ac:dyDescent="0.25">
      <c r="A26" s="62"/>
      <c r="B26" s="63"/>
      <c r="C26" s="3" t="s">
        <v>9</v>
      </c>
      <c r="D26" s="5">
        <v>41</v>
      </c>
      <c r="E26" s="5">
        <v>40</v>
      </c>
      <c r="F26" s="49">
        <f t="shared" si="1"/>
        <v>0.97560975609756095</v>
      </c>
      <c r="G26" s="5">
        <v>38</v>
      </c>
      <c r="H26" s="49">
        <f t="shared" si="2"/>
        <v>0.95</v>
      </c>
      <c r="I26" s="18">
        <f t="shared" si="10"/>
        <v>2</v>
      </c>
      <c r="J26" s="49">
        <f t="shared" si="4"/>
        <v>0.05</v>
      </c>
      <c r="K26" s="5">
        <v>17</v>
      </c>
      <c r="L26" s="49">
        <f t="shared" si="5"/>
        <v>0.41463414634146339</v>
      </c>
      <c r="M26" s="5"/>
      <c r="N26" s="35"/>
      <c r="O26" s="5"/>
      <c r="P26" s="31"/>
      <c r="Q26" s="5">
        <v>17</v>
      </c>
      <c r="R26" s="31">
        <f>Q26/D26</f>
        <v>0.41463414634146339</v>
      </c>
      <c r="S26" s="5">
        <v>0</v>
      </c>
      <c r="T26" s="49">
        <f t="shared" si="6"/>
        <v>0</v>
      </c>
      <c r="U26" s="5">
        <v>0</v>
      </c>
      <c r="V26" s="49">
        <f t="shared" si="7"/>
        <v>0</v>
      </c>
      <c r="W26" s="5">
        <v>2</v>
      </c>
      <c r="X26" s="48">
        <f t="shared" si="8"/>
        <v>4.878048780487805E-2</v>
      </c>
    </row>
    <row r="27" spans="1:54" s="28" customFormat="1" ht="16.5" customHeight="1" thickBot="1" x14ac:dyDescent="0.3">
      <c r="A27" s="62"/>
      <c r="B27" s="63"/>
      <c r="C27" s="3" t="s">
        <v>10</v>
      </c>
      <c r="D27" s="5">
        <v>92</v>
      </c>
      <c r="E27" s="5">
        <v>92</v>
      </c>
      <c r="F27" s="49">
        <f t="shared" si="1"/>
        <v>1</v>
      </c>
      <c r="G27" s="5">
        <v>88</v>
      </c>
      <c r="H27" s="49">
        <f t="shared" si="2"/>
        <v>0.95652173913043481</v>
      </c>
      <c r="I27" s="18">
        <f t="shared" si="10"/>
        <v>4</v>
      </c>
      <c r="J27" s="49">
        <f t="shared" si="4"/>
        <v>4.3478260869565216E-2</v>
      </c>
      <c r="K27" s="5">
        <v>0</v>
      </c>
      <c r="L27" s="49">
        <f t="shared" si="5"/>
        <v>0</v>
      </c>
      <c r="M27" s="5"/>
      <c r="N27" s="35"/>
      <c r="O27" s="5"/>
      <c r="P27" s="31"/>
      <c r="Q27" s="5"/>
      <c r="R27" s="31"/>
      <c r="S27" s="5">
        <v>0</v>
      </c>
      <c r="T27" s="49">
        <f t="shared" si="6"/>
        <v>0</v>
      </c>
      <c r="U27" s="5">
        <v>0</v>
      </c>
      <c r="V27" s="49">
        <f t="shared" si="7"/>
        <v>0</v>
      </c>
      <c r="W27" s="5">
        <v>7</v>
      </c>
      <c r="X27" s="48">
        <f t="shared" si="8"/>
        <v>7.6086956521739135E-2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x14ac:dyDescent="0.25">
      <c r="A28" s="61">
        <v>9</v>
      </c>
      <c r="B28" s="64" t="s">
        <v>40</v>
      </c>
      <c r="C28" s="22" t="s">
        <v>24</v>
      </c>
      <c r="D28" s="23">
        <f>SUM(D29:D30)</f>
        <v>73</v>
      </c>
      <c r="E28" s="23">
        <f>SUM(E29:E30)</f>
        <v>70</v>
      </c>
      <c r="F28" s="49">
        <f t="shared" si="1"/>
        <v>0.95890410958904104</v>
      </c>
      <c r="G28" s="23">
        <f>SUM(G29:G30)</f>
        <v>65</v>
      </c>
      <c r="H28" s="49">
        <f t="shared" si="2"/>
        <v>0.9285714285714286</v>
      </c>
      <c r="I28" s="23">
        <f t="shared" si="10"/>
        <v>5</v>
      </c>
      <c r="J28" s="49">
        <f t="shared" si="4"/>
        <v>7.1428571428571425E-2</v>
      </c>
      <c r="K28" s="23">
        <f>SUM(K29:K30)</f>
        <v>39</v>
      </c>
      <c r="L28" s="49">
        <f t="shared" si="5"/>
        <v>0.53424657534246578</v>
      </c>
      <c r="M28" s="23"/>
      <c r="N28" s="49"/>
      <c r="O28" s="23">
        <v>33</v>
      </c>
      <c r="P28" s="49">
        <f>O28/D29</f>
        <v>0.7857142857142857</v>
      </c>
      <c r="Q28" s="23">
        <v>6</v>
      </c>
      <c r="R28" s="49">
        <f>Q28/D30</f>
        <v>0.19354838709677419</v>
      </c>
      <c r="S28" s="23">
        <f>SUM(S29:S30)</f>
        <v>1</v>
      </c>
      <c r="T28" s="49">
        <f t="shared" si="6"/>
        <v>1.3698630136986301E-2</v>
      </c>
      <c r="U28" s="23">
        <f>SUM(U29:U30)</f>
        <v>2</v>
      </c>
      <c r="V28" s="49">
        <f t="shared" si="7"/>
        <v>2.7397260273972601E-2</v>
      </c>
      <c r="W28" s="23">
        <f>SUM(W29:W30)</f>
        <v>5</v>
      </c>
      <c r="X28" s="49">
        <f t="shared" si="8"/>
        <v>6.8493150684931503E-2</v>
      </c>
    </row>
    <row r="29" spans="1:54" ht="15.75" customHeight="1" x14ac:dyDescent="0.25">
      <c r="A29" s="61"/>
      <c r="B29" s="64"/>
      <c r="C29" s="20" t="s">
        <v>8</v>
      </c>
      <c r="D29" s="21">
        <v>42</v>
      </c>
      <c r="E29" s="21">
        <v>39</v>
      </c>
      <c r="F29" s="49">
        <f t="shared" si="1"/>
        <v>0.9285714285714286</v>
      </c>
      <c r="G29" s="21">
        <v>36</v>
      </c>
      <c r="H29" s="49">
        <f t="shared" si="2"/>
        <v>0.92307692307692313</v>
      </c>
      <c r="I29" s="23">
        <f t="shared" si="10"/>
        <v>3</v>
      </c>
      <c r="J29" s="49">
        <f t="shared" si="4"/>
        <v>7.6923076923076927E-2</v>
      </c>
      <c r="K29" s="21">
        <v>33</v>
      </c>
      <c r="L29" s="49">
        <f t="shared" si="5"/>
        <v>0.7857142857142857</v>
      </c>
      <c r="M29" s="21"/>
      <c r="N29" s="50"/>
      <c r="O29" s="21">
        <v>33</v>
      </c>
      <c r="P29" s="50">
        <f>O29/D29</f>
        <v>0.7857142857142857</v>
      </c>
      <c r="Q29" s="21"/>
      <c r="R29" s="50"/>
      <c r="S29" s="21">
        <v>1</v>
      </c>
      <c r="T29" s="49">
        <f t="shared" si="6"/>
        <v>2.3809523809523808E-2</v>
      </c>
      <c r="U29" s="21">
        <v>1</v>
      </c>
      <c r="V29" s="49">
        <f t="shared" si="7"/>
        <v>2.3809523809523808E-2</v>
      </c>
      <c r="W29" s="21">
        <v>3</v>
      </c>
      <c r="X29" s="49">
        <f t="shared" si="8"/>
        <v>7.1428571428571425E-2</v>
      </c>
    </row>
    <row r="30" spans="1:54" s="28" customFormat="1" ht="16.5" customHeight="1" thickBot="1" x14ac:dyDescent="0.3">
      <c r="A30" s="61"/>
      <c r="B30" s="64"/>
      <c r="C30" s="20" t="s">
        <v>9</v>
      </c>
      <c r="D30" s="21">
        <v>31</v>
      </c>
      <c r="E30" s="21">
        <v>31</v>
      </c>
      <c r="F30" s="49">
        <f t="shared" si="1"/>
        <v>1</v>
      </c>
      <c r="G30" s="21">
        <v>29</v>
      </c>
      <c r="H30" s="49">
        <f t="shared" si="2"/>
        <v>0.93548387096774188</v>
      </c>
      <c r="I30" s="23">
        <f t="shared" si="10"/>
        <v>2</v>
      </c>
      <c r="J30" s="49">
        <f t="shared" si="4"/>
        <v>6.4516129032258063E-2</v>
      </c>
      <c r="K30" s="21">
        <v>6</v>
      </c>
      <c r="L30" s="49">
        <f t="shared" si="5"/>
        <v>0.19354838709677419</v>
      </c>
      <c r="M30" s="21"/>
      <c r="N30" s="50"/>
      <c r="O30" s="21"/>
      <c r="P30" s="50"/>
      <c r="Q30" s="21">
        <v>6</v>
      </c>
      <c r="R30" s="50">
        <f>Q30/D30</f>
        <v>0.19354838709677419</v>
      </c>
      <c r="S30" s="21">
        <v>0</v>
      </c>
      <c r="T30" s="49">
        <f t="shared" si="6"/>
        <v>0</v>
      </c>
      <c r="U30" s="21">
        <v>1</v>
      </c>
      <c r="V30" s="49">
        <f t="shared" si="7"/>
        <v>3.2258064516129031E-2</v>
      </c>
      <c r="W30" s="21">
        <v>2</v>
      </c>
      <c r="X30" s="49">
        <f t="shared" si="8"/>
        <v>6.4516129032258063E-2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24" customHeight="1" x14ac:dyDescent="0.25">
      <c r="A31" s="62">
        <v>10</v>
      </c>
      <c r="B31" s="63" t="s">
        <v>41</v>
      </c>
      <c r="C31" s="15" t="s">
        <v>56</v>
      </c>
      <c r="D31" s="5">
        <f>SUM(D32:D33)</f>
        <v>43</v>
      </c>
      <c r="E31" s="5">
        <f>SUM(E32:E33)</f>
        <v>36</v>
      </c>
      <c r="F31" s="49">
        <f t="shared" si="1"/>
        <v>0.83720930232558144</v>
      </c>
      <c r="G31" s="5">
        <f>SUM(G32:G33)</f>
        <v>28</v>
      </c>
      <c r="H31" s="49">
        <f t="shared" si="2"/>
        <v>0.77777777777777779</v>
      </c>
      <c r="I31" s="18">
        <f t="shared" si="10"/>
        <v>8</v>
      </c>
      <c r="J31" s="49">
        <f t="shared" si="4"/>
        <v>0.22222222222222221</v>
      </c>
      <c r="K31" s="5">
        <f>SUM(K32:K33)</f>
        <v>12</v>
      </c>
      <c r="L31" s="49">
        <f t="shared" si="5"/>
        <v>0.27906976744186046</v>
      </c>
      <c r="M31" s="5"/>
      <c r="N31" s="35"/>
      <c r="O31" s="5">
        <v>12</v>
      </c>
      <c r="P31" s="31">
        <f>O31/D32</f>
        <v>0.42857142857142855</v>
      </c>
      <c r="Q31" s="6"/>
      <c r="R31" s="31"/>
      <c r="S31" s="5">
        <f>SUM(S32:S33)</f>
        <v>0</v>
      </c>
      <c r="T31" s="49">
        <f t="shared" si="6"/>
        <v>0</v>
      </c>
      <c r="U31" s="5">
        <f>SUM(U32:U33)</f>
        <v>5</v>
      </c>
      <c r="V31" s="49">
        <f t="shared" si="7"/>
        <v>0.11627906976744186</v>
      </c>
      <c r="W31" s="5">
        <f>SUM(W32:W33)</f>
        <v>7</v>
      </c>
      <c r="X31" s="48">
        <f t="shared" si="8"/>
        <v>0.16279069767441862</v>
      </c>
    </row>
    <row r="32" spans="1:54" ht="20.25" customHeight="1" x14ac:dyDescent="0.25">
      <c r="A32" s="62"/>
      <c r="B32" s="63"/>
      <c r="C32" s="3" t="s">
        <v>58</v>
      </c>
      <c r="D32" s="5">
        <v>28</v>
      </c>
      <c r="E32" s="5">
        <v>22</v>
      </c>
      <c r="F32" s="49">
        <f t="shared" si="1"/>
        <v>0.7857142857142857</v>
      </c>
      <c r="G32" s="5">
        <v>17</v>
      </c>
      <c r="H32" s="49">
        <f t="shared" si="2"/>
        <v>0.77272727272727271</v>
      </c>
      <c r="I32" s="18">
        <f t="shared" si="10"/>
        <v>5</v>
      </c>
      <c r="J32" s="49">
        <f t="shared" si="4"/>
        <v>0.22727272727272727</v>
      </c>
      <c r="K32" s="5">
        <v>12</v>
      </c>
      <c r="L32" s="49">
        <f t="shared" si="5"/>
        <v>0.42857142857142855</v>
      </c>
      <c r="M32" s="5"/>
      <c r="N32" s="35"/>
      <c r="O32" s="5">
        <v>12</v>
      </c>
      <c r="P32" s="31">
        <f>O32/D32</f>
        <v>0.42857142857142855</v>
      </c>
      <c r="Q32" s="5"/>
      <c r="R32" s="31"/>
      <c r="S32" s="5">
        <v>0</v>
      </c>
      <c r="T32" s="49">
        <f t="shared" si="6"/>
        <v>0</v>
      </c>
      <c r="U32" s="5">
        <v>4</v>
      </c>
      <c r="V32" s="49">
        <f t="shared" si="7"/>
        <v>0.14285714285714285</v>
      </c>
      <c r="W32" s="5">
        <v>6</v>
      </c>
      <c r="X32" s="48">
        <f t="shared" si="8"/>
        <v>0.21428571428571427</v>
      </c>
    </row>
    <row r="33" spans="1:54" s="28" customFormat="1" ht="34.5" customHeight="1" thickBot="1" x14ac:dyDescent="0.3">
      <c r="A33" s="62"/>
      <c r="B33" s="63"/>
      <c r="C33" s="3" t="s">
        <v>9</v>
      </c>
      <c r="D33" s="18">
        <v>15</v>
      </c>
      <c r="E33" s="18">
        <v>14</v>
      </c>
      <c r="F33" s="49">
        <f t="shared" si="1"/>
        <v>0.93333333333333335</v>
      </c>
      <c r="G33" s="18">
        <v>11</v>
      </c>
      <c r="H33" s="49">
        <f t="shared" si="2"/>
        <v>0.7857142857142857</v>
      </c>
      <c r="I33" s="18">
        <f t="shared" si="10"/>
        <v>3</v>
      </c>
      <c r="J33" s="49">
        <f t="shared" si="4"/>
        <v>0.21428571428571427</v>
      </c>
      <c r="K33" s="18">
        <v>0</v>
      </c>
      <c r="L33" s="49">
        <f t="shared" si="5"/>
        <v>0</v>
      </c>
      <c r="M33" s="18"/>
      <c r="N33" s="47"/>
      <c r="O33" s="18"/>
      <c r="P33" s="48"/>
      <c r="Q33" s="18"/>
      <c r="R33" s="48"/>
      <c r="S33" s="18">
        <v>0</v>
      </c>
      <c r="T33" s="49">
        <f t="shared" si="6"/>
        <v>0</v>
      </c>
      <c r="U33" s="18">
        <v>1</v>
      </c>
      <c r="V33" s="49">
        <f t="shared" si="7"/>
        <v>6.6666666666666666E-2</v>
      </c>
      <c r="W33" s="18">
        <v>1</v>
      </c>
      <c r="X33" s="48">
        <f t="shared" si="8"/>
        <v>6.6666666666666666E-2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x14ac:dyDescent="0.25">
      <c r="A34" s="61">
        <v>11</v>
      </c>
      <c r="B34" s="64" t="s">
        <v>42</v>
      </c>
      <c r="C34" s="22" t="s">
        <v>25</v>
      </c>
      <c r="D34" s="23">
        <f>SUM(D35:D37)</f>
        <v>139</v>
      </c>
      <c r="E34" s="23">
        <f>SUM(E35:E37)</f>
        <v>111</v>
      </c>
      <c r="F34" s="49">
        <f t="shared" si="1"/>
        <v>0.79856115107913672</v>
      </c>
      <c r="G34" s="23">
        <f>SUM(G35:G37)</f>
        <v>74</v>
      </c>
      <c r="H34" s="49">
        <f t="shared" si="2"/>
        <v>0.66666666666666663</v>
      </c>
      <c r="I34" s="23">
        <f t="shared" si="10"/>
        <v>37</v>
      </c>
      <c r="J34" s="49">
        <f>I34/E34</f>
        <v>0.33333333333333331</v>
      </c>
      <c r="K34" s="23">
        <f>SUM(K35:K37)</f>
        <v>34</v>
      </c>
      <c r="L34" s="49">
        <f t="shared" si="5"/>
        <v>0.2446043165467626</v>
      </c>
      <c r="M34" s="36"/>
      <c r="N34" s="50"/>
      <c r="O34" s="36">
        <v>25</v>
      </c>
      <c r="P34" s="49">
        <f>O34/D35</f>
        <v>0.37878787878787878</v>
      </c>
      <c r="Q34" s="36">
        <f>Q36+Q37</f>
        <v>9</v>
      </c>
      <c r="R34" s="49">
        <f>Q34/(D36+D37)</f>
        <v>0.12328767123287671</v>
      </c>
      <c r="S34" s="23">
        <f>SUM(S35:S37)</f>
        <v>7</v>
      </c>
      <c r="T34" s="49">
        <f t="shared" si="6"/>
        <v>5.0359712230215826E-2</v>
      </c>
      <c r="U34" s="23">
        <f>SUM(U35:U37)</f>
        <v>1</v>
      </c>
      <c r="V34" s="49">
        <f t="shared" si="7"/>
        <v>7.1942446043165471E-3</v>
      </c>
      <c r="W34" s="23">
        <f>SUM(W35:W37)</f>
        <v>11</v>
      </c>
      <c r="X34" s="49">
        <f t="shared" si="8"/>
        <v>7.9136690647482008E-2</v>
      </c>
    </row>
    <row r="35" spans="1:54" ht="15.75" customHeight="1" x14ac:dyDescent="0.25">
      <c r="A35" s="61"/>
      <c r="B35" s="64"/>
      <c r="C35" s="20" t="s">
        <v>8</v>
      </c>
      <c r="D35" s="21">
        <v>66</v>
      </c>
      <c r="E35" s="21">
        <v>49</v>
      </c>
      <c r="F35" s="49">
        <f t="shared" si="1"/>
        <v>0.74242424242424243</v>
      </c>
      <c r="G35" s="21">
        <v>31</v>
      </c>
      <c r="H35" s="49">
        <f t="shared" si="2"/>
        <v>0.63265306122448983</v>
      </c>
      <c r="I35" s="23">
        <f t="shared" si="10"/>
        <v>18</v>
      </c>
      <c r="J35" s="49">
        <f t="shared" si="4"/>
        <v>0.36734693877551022</v>
      </c>
      <c r="K35" s="21">
        <v>25</v>
      </c>
      <c r="L35" s="49">
        <f t="shared" si="5"/>
        <v>0.37878787878787878</v>
      </c>
      <c r="M35" s="21"/>
      <c r="N35" s="50"/>
      <c r="O35" s="21">
        <v>25</v>
      </c>
      <c r="P35" s="50">
        <f>O35/D35</f>
        <v>0.37878787878787878</v>
      </c>
      <c r="Q35" s="21"/>
      <c r="R35" s="50"/>
      <c r="S35" s="21">
        <v>2</v>
      </c>
      <c r="T35" s="49">
        <f t="shared" si="6"/>
        <v>3.0303030303030304E-2</v>
      </c>
      <c r="U35" s="21">
        <v>0</v>
      </c>
      <c r="V35" s="49">
        <f t="shared" si="7"/>
        <v>0</v>
      </c>
      <c r="W35" s="21">
        <v>4</v>
      </c>
      <c r="X35" s="49">
        <f t="shared" si="8"/>
        <v>6.0606060606060608E-2</v>
      </c>
    </row>
    <row r="36" spans="1:54" ht="15.75" customHeight="1" x14ac:dyDescent="0.25">
      <c r="A36" s="61"/>
      <c r="B36" s="64"/>
      <c r="C36" s="20" t="s">
        <v>9</v>
      </c>
      <c r="D36" s="21">
        <v>47</v>
      </c>
      <c r="E36" s="21">
        <v>40</v>
      </c>
      <c r="F36" s="49">
        <f t="shared" si="1"/>
        <v>0.85106382978723405</v>
      </c>
      <c r="G36" s="21">
        <v>26</v>
      </c>
      <c r="H36" s="49">
        <f t="shared" si="2"/>
        <v>0.65</v>
      </c>
      <c r="I36" s="23">
        <f t="shared" si="10"/>
        <v>14</v>
      </c>
      <c r="J36" s="49">
        <f t="shared" si="4"/>
        <v>0.35</v>
      </c>
      <c r="K36" s="21">
        <v>5</v>
      </c>
      <c r="L36" s="49">
        <f t="shared" si="5"/>
        <v>0.10638297872340426</v>
      </c>
      <c r="M36" s="21"/>
      <c r="N36" s="50"/>
      <c r="O36" s="21"/>
      <c r="P36" s="50"/>
      <c r="Q36" s="21">
        <v>5</v>
      </c>
      <c r="R36" s="50">
        <f>Q36/D36</f>
        <v>0.10638297872340426</v>
      </c>
      <c r="S36" s="21">
        <v>5</v>
      </c>
      <c r="T36" s="49">
        <f t="shared" si="6"/>
        <v>0.10638297872340426</v>
      </c>
      <c r="U36" s="21">
        <v>1</v>
      </c>
      <c r="V36" s="49">
        <f t="shared" si="7"/>
        <v>2.1276595744680851E-2</v>
      </c>
      <c r="W36" s="21">
        <v>6</v>
      </c>
      <c r="X36" s="49">
        <f t="shared" si="8"/>
        <v>0.1276595744680851</v>
      </c>
    </row>
    <row r="37" spans="1:54" s="28" customFormat="1" ht="16.5" customHeight="1" thickBot="1" x14ac:dyDescent="0.3">
      <c r="A37" s="61"/>
      <c r="B37" s="64"/>
      <c r="C37" s="20" t="s">
        <v>10</v>
      </c>
      <c r="D37" s="21">
        <v>26</v>
      </c>
      <c r="E37" s="21">
        <v>22</v>
      </c>
      <c r="F37" s="49">
        <f t="shared" si="1"/>
        <v>0.84615384615384615</v>
      </c>
      <c r="G37" s="21">
        <v>17</v>
      </c>
      <c r="H37" s="49">
        <f t="shared" si="2"/>
        <v>0.77272727272727271</v>
      </c>
      <c r="I37" s="23">
        <f t="shared" si="10"/>
        <v>5</v>
      </c>
      <c r="J37" s="49">
        <f t="shared" si="4"/>
        <v>0.22727272727272727</v>
      </c>
      <c r="K37" s="21">
        <v>4</v>
      </c>
      <c r="L37" s="49">
        <f t="shared" si="5"/>
        <v>0.15384615384615385</v>
      </c>
      <c r="M37" s="21"/>
      <c r="N37" s="50"/>
      <c r="O37" s="21"/>
      <c r="P37" s="50"/>
      <c r="Q37" s="21">
        <v>4</v>
      </c>
      <c r="R37" s="50">
        <f>Q37/D37</f>
        <v>0.15384615384615385</v>
      </c>
      <c r="S37" s="21">
        <v>0</v>
      </c>
      <c r="T37" s="49">
        <f t="shared" si="6"/>
        <v>0</v>
      </c>
      <c r="U37" s="21">
        <v>0</v>
      </c>
      <c r="V37" s="49">
        <f t="shared" si="7"/>
        <v>0</v>
      </c>
      <c r="W37" s="21">
        <v>1</v>
      </c>
      <c r="X37" s="49">
        <f t="shared" si="8"/>
        <v>3.8461538461538464E-2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x14ac:dyDescent="0.25">
      <c r="A38" s="62">
        <v>12</v>
      </c>
      <c r="B38" s="63" t="s">
        <v>43</v>
      </c>
      <c r="C38" s="15" t="s">
        <v>26</v>
      </c>
      <c r="D38" s="18">
        <f>SUM(D39:D41)</f>
        <v>106</v>
      </c>
      <c r="E38" s="18">
        <f>SUM(E39:E41)</f>
        <v>96</v>
      </c>
      <c r="F38" s="49">
        <f t="shared" si="1"/>
        <v>0.90566037735849059</v>
      </c>
      <c r="G38" s="18">
        <f>SUM(G39:G41)</f>
        <v>79</v>
      </c>
      <c r="H38" s="49">
        <f t="shared" si="2"/>
        <v>0.82291666666666663</v>
      </c>
      <c r="I38" s="18">
        <f t="shared" si="10"/>
        <v>17</v>
      </c>
      <c r="J38" s="49">
        <f t="shared" si="4"/>
        <v>0.17708333333333334</v>
      </c>
      <c r="K38" s="37">
        <f>SUM(K39:K41)</f>
        <v>49</v>
      </c>
      <c r="L38" s="49">
        <f t="shared" si="5"/>
        <v>0.46226415094339623</v>
      </c>
      <c r="M38" s="37"/>
      <c r="N38" s="31"/>
      <c r="O38" s="37">
        <v>36</v>
      </c>
      <c r="P38" s="48">
        <f>O38/D39</f>
        <v>0.58064516129032262</v>
      </c>
      <c r="Q38" s="37">
        <f>Q40+Q41</f>
        <v>13</v>
      </c>
      <c r="R38" s="48">
        <f>Q38/(D40+D41)</f>
        <v>0.29545454545454547</v>
      </c>
      <c r="S38" s="18">
        <f>SUM(S39:S41)</f>
        <v>1</v>
      </c>
      <c r="T38" s="49">
        <f t="shared" si="6"/>
        <v>9.433962264150943E-3</v>
      </c>
      <c r="U38" s="18">
        <f>SUM(U39:U41)</f>
        <v>3</v>
      </c>
      <c r="V38" s="49">
        <f t="shared" si="7"/>
        <v>2.8301886792452831E-2</v>
      </c>
      <c r="W38" s="18">
        <f>SUM(W39:W41)</f>
        <v>3</v>
      </c>
      <c r="X38" s="48">
        <f t="shared" si="8"/>
        <v>2.8301886792452831E-2</v>
      </c>
    </row>
    <row r="39" spans="1:54" ht="15.75" customHeight="1" x14ac:dyDescent="0.25">
      <c r="A39" s="62"/>
      <c r="B39" s="63"/>
      <c r="C39" s="3" t="s">
        <v>8</v>
      </c>
      <c r="D39" s="5">
        <v>62</v>
      </c>
      <c r="E39" s="5">
        <v>56</v>
      </c>
      <c r="F39" s="49">
        <f t="shared" si="1"/>
        <v>0.90322580645161288</v>
      </c>
      <c r="G39" s="5">
        <v>44</v>
      </c>
      <c r="H39" s="49">
        <f t="shared" si="2"/>
        <v>0.7857142857142857</v>
      </c>
      <c r="I39" s="18">
        <f t="shared" si="10"/>
        <v>12</v>
      </c>
      <c r="J39" s="49">
        <f t="shared" si="4"/>
        <v>0.21428571428571427</v>
      </c>
      <c r="K39" s="37">
        <v>36</v>
      </c>
      <c r="L39" s="49">
        <f t="shared" si="5"/>
        <v>0.58064516129032262</v>
      </c>
      <c r="M39" s="37"/>
      <c r="N39" s="31"/>
      <c r="O39" s="37">
        <v>36</v>
      </c>
      <c r="P39" s="48">
        <f>O39/D39</f>
        <v>0.58064516129032262</v>
      </c>
      <c r="Q39" s="37"/>
      <c r="R39" s="35"/>
      <c r="S39" s="5">
        <v>0</v>
      </c>
      <c r="T39" s="49">
        <f t="shared" si="6"/>
        <v>0</v>
      </c>
      <c r="U39" s="5">
        <v>2</v>
      </c>
      <c r="V39" s="49">
        <f t="shared" si="7"/>
        <v>3.2258064516129031E-2</v>
      </c>
      <c r="W39" s="5">
        <v>2</v>
      </c>
      <c r="X39" s="48">
        <f t="shared" si="8"/>
        <v>3.2258064516129031E-2</v>
      </c>
    </row>
    <row r="40" spans="1:54" ht="15.75" customHeight="1" x14ac:dyDescent="0.25">
      <c r="A40" s="62"/>
      <c r="B40" s="63"/>
      <c r="C40" s="3" t="s">
        <v>9</v>
      </c>
      <c r="D40" s="5">
        <v>34</v>
      </c>
      <c r="E40" s="5">
        <v>31</v>
      </c>
      <c r="F40" s="49">
        <f t="shared" si="1"/>
        <v>0.91176470588235292</v>
      </c>
      <c r="G40" s="5">
        <v>28</v>
      </c>
      <c r="H40" s="49">
        <f t="shared" si="2"/>
        <v>0.90322580645161288</v>
      </c>
      <c r="I40" s="18">
        <f t="shared" si="10"/>
        <v>3</v>
      </c>
      <c r="J40" s="49">
        <f t="shared" si="4"/>
        <v>9.6774193548387094E-2</v>
      </c>
      <c r="K40" s="37">
        <v>10</v>
      </c>
      <c r="L40" s="49">
        <f t="shared" si="5"/>
        <v>0.29411764705882354</v>
      </c>
      <c r="M40" s="37"/>
      <c r="N40" s="31"/>
      <c r="O40" s="37"/>
      <c r="P40" s="48"/>
      <c r="Q40" s="37">
        <v>10</v>
      </c>
      <c r="R40" s="31">
        <f>Q40/D40</f>
        <v>0.29411764705882354</v>
      </c>
      <c r="S40" s="5">
        <v>1</v>
      </c>
      <c r="T40" s="49">
        <f t="shared" si="6"/>
        <v>2.9411764705882353E-2</v>
      </c>
      <c r="U40" s="5">
        <v>1</v>
      </c>
      <c r="V40" s="49">
        <f t="shared" si="7"/>
        <v>2.9411764705882353E-2</v>
      </c>
      <c r="W40" s="5">
        <v>1</v>
      </c>
      <c r="X40" s="48">
        <f t="shared" si="8"/>
        <v>2.9411764705882353E-2</v>
      </c>
    </row>
    <row r="41" spans="1:54" s="28" customFormat="1" ht="16.5" customHeight="1" thickBot="1" x14ac:dyDescent="0.3">
      <c r="A41" s="62"/>
      <c r="B41" s="63"/>
      <c r="C41" s="3" t="s">
        <v>10</v>
      </c>
      <c r="D41" s="5">
        <v>10</v>
      </c>
      <c r="E41" s="5">
        <v>9</v>
      </c>
      <c r="F41" s="49">
        <f t="shared" si="1"/>
        <v>0.9</v>
      </c>
      <c r="G41" s="5">
        <v>7</v>
      </c>
      <c r="H41" s="49">
        <f t="shared" si="2"/>
        <v>0.77777777777777779</v>
      </c>
      <c r="I41" s="18">
        <f t="shared" si="10"/>
        <v>2</v>
      </c>
      <c r="J41" s="49">
        <f t="shared" si="4"/>
        <v>0.22222222222222221</v>
      </c>
      <c r="K41" s="37">
        <v>3</v>
      </c>
      <c r="L41" s="49">
        <f t="shared" si="5"/>
        <v>0.3</v>
      </c>
      <c r="M41" s="37"/>
      <c r="N41" s="31"/>
      <c r="O41" s="37"/>
      <c r="P41" s="48"/>
      <c r="Q41" s="37">
        <v>3</v>
      </c>
      <c r="R41" s="31">
        <f>Q41/D41</f>
        <v>0.3</v>
      </c>
      <c r="S41" s="5">
        <v>0</v>
      </c>
      <c r="T41" s="49">
        <f t="shared" si="6"/>
        <v>0</v>
      </c>
      <c r="U41" s="5">
        <v>0</v>
      </c>
      <c r="V41" s="49">
        <f t="shared" si="7"/>
        <v>0</v>
      </c>
      <c r="W41" s="5">
        <v>0</v>
      </c>
      <c r="X41" s="48">
        <f t="shared" si="8"/>
        <v>0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x14ac:dyDescent="0.25">
      <c r="A42" s="61">
        <v>13</v>
      </c>
      <c r="B42" s="64" t="s">
        <v>44</v>
      </c>
      <c r="C42" s="22" t="s">
        <v>27</v>
      </c>
      <c r="D42" s="23">
        <f>SUM(D43:D46)</f>
        <v>345</v>
      </c>
      <c r="E42" s="23">
        <f>SUM(E43:E46)</f>
        <v>262</v>
      </c>
      <c r="F42" s="49">
        <f t="shared" si="1"/>
        <v>0.75942028985507248</v>
      </c>
      <c r="G42" s="23">
        <f>SUM(G43:G46)</f>
        <v>172</v>
      </c>
      <c r="H42" s="49">
        <f t="shared" si="2"/>
        <v>0.65648854961832059</v>
      </c>
      <c r="I42" s="23">
        <f t="shared" si="10"/>
        <v>90</v>
      </c>
      <c r="J42" s="49">
        <f t="shared" si="4"/>
        <v>0.34351145038167941</v>
      </c>
      <c r="K42" s="23">
        <f>SUM(K43:K46)</f>
        <v>124</v>
      </c>
      <c r="L42" s="49">
        <f t="shared" si="5"/>
        <v>0.35942028985507246</v>
      </c>
      <c r="M42" s="23">
        <v>22</v>
      </c>
      <c r="N42" s="50">
        <f>M42/D46</f>
        <v>0.46808510638297873</v>
      </c>
      <c r="O42" s="23">
        <v>88</v>
      </c>
      <c r="P42" s="49">
        <f>O42/D43</f>
        <v>0.48351648351648352</v>
      </c>
      <c r="Q42" s="23">
        <f>Q44+Q45</f>
        <v>14</v>
      </c>
      <c r="R42" s="49">
        <f>Q42/(D44+D45)</f>
        <v>0.1206896551724138</v>
      </c>
      <c r="S42" s="23">
        <f>SUM(S43:S46)</f>
        <v>6</v>
      </c>
      <c r="T42" s="49">
        <f t="shared" si="6"/>
        <v>1.7391304347826087E-2</v>
      </c>
      <c r="U42" s="23">
        <f>SUM(U43:U46)</f>
        <v>21</v>
      </c>
      <c r="V42" s="49">
        <f t="shared" si="7"/>
        <v>6.0869565217391307E-2</v>
      </c>
      <c r="W42" s="23">
        <f>SUM(W43:W46)</f>
        <v>28</v>
      </c>
      <c r="X42" s="49">
        <f t="shared" si="8"/>
        <v>8.1159420289855067E-2</v>
      </c>
    </row>
    <row r="43" spans="1:54" ht="15.75" customHeight="1" x14ac:dyDescent="0.25">
      <c r="A43" s="61"/>
      <c r="B43" s="64"/>
      <c r="C43" s="20" t="s">
        <v>8</v>
      </c>
      <c r="D43" s="21">
        <v>182</v>
      </c>
      <c r="E43" s="21">
        <v>133</v>
      </c>
      <c r="F43" s="49">
        <f t="shared" si="1"/>
        <v>0.73076923076923073</v>
      </c>
      <c r="G43" s="21">
        <v>72</v>
      </c>
      <c r="H43" s="49">
        <f t="shared" si="2"/>
        <v>0.54135338345864659</v>
      </c>
      <c r="I43" s="23">
        <f t="shared" si="10"/>
        <v>61</v>
      </c>
      <c r="J43" s="49">
        <f t="shared" si="4"/>
        <v>0.45864661654135336</v>
      </c>
      <c r="K43" s="21">
        <v>88</v>
      </c>
      <c r="L43" s="49">
        <f t="shared" si="5"/>
        <v>0.48351648351648352</v>
      </c>
      <c r="M43" s="21"/>
      <c r="N43" s="50"/>
      <c r="O43" s="21">
        <v>88</v>
      </c>
      <c r="P43" s="49">
        <f>O43/D43</f>
        <v>0.48351648351648352</v>
      </c>
      <c r="Q43" s="21"/>
      <c r="R43" s="49"/>
      <c r="S43" s="21">
        <v>5</v>
      </c>
      <c r="T43" s="49">
        <f t="shared" si="6"/>
        <v>2.7472527472527472E-2</v>
      </c>
      <c r="U43" s="21">
        <v>7</v>
      </c>
      <c r="V43" s="49">
        <f t="shared" si="7"/>
        <v>3.8461538461538464E-2</v>
      </c>
      <c r="W43" s="21">
        <v>9</v>
      </c>
      <c r="X43" s="49">
        <f t="shared" si="8"/>
        <v>4.9450549450549448E-2</v>
      </c>
    </row>
    <row r="44" spans="1:54" ht="15.75" customHeight="1" x14ac:dyDescent="0.25">
      <c r="A44" s="61"/>
      <c r="B44" s="64"/>
      <c r="C44" s="20" t="s">
        <v>9</v>
      </c>
      <c r="D44" s="21">
        <v>45</v>
      </c>
      <c r="E44" s="21">
        <v>40</v>
      </c>
      <c r="F44" s="49">
        <f t="shared" si="1"/>
        <v>0.88888888888888884</v>
      </c>
      <c r="G44" s="21">
        <v>33</v>
      </c>
      <c r="H44" s="49">
        <f t="shared" si="2"/>
        <v>0.82499999999999996</v>
      </c>
      <c r="I44" s="23">
        <f t="shared" si="10"/>
        <v>7</v>
      </c>
      <c r="J44" s="49">
        <f t="shared" si="4"/>
        <v>0.17499999999999999</v>
      </c>
      <c r="K44" s="21">
        <v>6</v>
      </c>
      <c r="L44" s="49">
        <f t="shared" si="5"/>
        <v>0.13333333333333333</v>
      </c>
      <c r="M44" s="21"/>
      <c r="N44" s="50"/>
      <c r="O44" s="21"/>
      <c r="P44" s="49"/>
      <c r="Q44" s="21">
        <v>6</v>
      </c>
      <c r="R44" s="49">
        <f>Q44/D44</f>
        <v>0.13333333333333333</v>
      </c>
      <c r="S44" s="21">
        <v>0</v>
      </c>
      <c r="T44" s="49">
        <f t="shared" si="6"/>
        <v>0</v>
      </c>
      <c r="U44" s="21">
        <v>4</v>
      </c>
      <c r="V44" s="49">
        <f t="shared" si="7"/>
        <v>8.8888888888888892E-2</v>
      </c>
      <c r="W44" s="21">
        <v>2</v>
      </c>
      <c r="X44" s="49">
        <f t="shared" si="8"/>
        <v>4.4444444444444446E-2</v>
      </c>
    </row>
    <row r="45" spans="1:54" ht="15.75" customHeight="1" x14ac:dyDescent="0.25">
      <c r="A45" s="61"/>
      <c r="B45" s="64"/>
      <c r="C45" s="20" t="s">
        <v>10</v>
      </c>
      <c r="D45" s="21">
        <v>71</v>
      </c>
      <c r="E45" s="21">
        <v>63</v>
      </c>
      <c r="F45" s="49">
        <f t="shared" si="1"/>
        <v>0.88732394366197187</v>
      </c>
      <c r="G45" s="21">
        <v>48</v>
      </c>
      <c r="H45" s="49">
        <f t="shared" si="2"/>
        <v>0.76190476190476186</v>
      </c>
      <c r="I45" s="23">
        <f t="shared" si="10"/>
        <v>15</v>
      </c>
      <c r="J45" s="49">
        <f t="shared" si="4"/>
        <v>0.23809523809523808</v>
      </c>
      <c r="K45" s="21">
        <v>8</v>
      </c>
      <c r="L45" s="49">
        <f t="shared" si="5"/>
        <v>0.11267605633802817</v>
      </c>
      <c r="M45" s="21"/>
      <c r="N45" s="50"/>
      <c r="O45" s="21"/>
      <c r="P45" s="49"/>
      <c r="Q45" s="21">
        <v>8</v>
      </c>
      <c r="R45" s="49">
        <f>Q45/D45</f>
        <v>0.11267605633802817</v>
      </c>
      <c r="S45" s="21">
        <v>1</v>
      </c>
      <c r="T45" s="49">
        <f t="shared" si="6"/>
        <v>1.4084507042253521E-2</v>
      </c>
      <c r="U45" s="21">
        <v>3</v>
      </c>
      <c r="V45" s="49">
        <f t="shared" si="7"/>
        <v>4.2253521126760563E-2</v>
      </c>
      <c r="W45" s="21">
        <v>8</v>
      </c>
      <c r="X45" s="49">
        <f t="shared" si="8"/>
        <v>0.11267605633802817</v>
      </c>
    </row>
    <row r="46" spans="1:54" s="28" customFormat="1" ht="16.5" customHeight="1" thickBot="1" x14ac:dyDescent="0.3">
      <c r="A46" s="61"/>
      <c r="B46" s="64"/>
      <c r="C46" s="20" t="s">
        <v>7</v>
      </c>
      <c r="D46" s="21">
        <v>47</v>
      </c>
      <c r="E46" s="21">
        <v>26</v>
      </c>
      <c r="F46" s="49">
        <f t="shared" si="1"/>
        <v>0.55319148936170215</v>
      </c>
      <c r="G46" s="21">
        <v>19</v>
      </c>
      <c r="H46" s="49">
        <f t="shared" si="2"/>
        <v>0.73076923076923073</v>
      </c>
      <c r="I46" s="23">
        <f t="shared" si="10"/>
        <v>7</v>
      </c>
      <c r="J46" s="49">
        <f t="shared" si="4"/>
        <v>0.26923076923076922</v>
      </c>
      <c r="K46" s="21">
        <v>22</v>
      </c>
      <c r="L46" s="49">
        <f t="shared" si="5"/>
        <v>0.46808510638297873</v>
      </c>
      <c r="M46" s="21">
        <v>22</v>
      </c>
      <c r="N46" s="50">
        <f>M46/D46</f>
        <v>0.46808510638297873</v>
      </c>
      <c r="O46" s="21"/>
      <c r="P46" s="49"/>
      <c r="Q46" s="21"/>
      <c r="R46" s="54"/>
      <c r="S46" s="21">
        <v>0</v>
      </c>
      <c r="T46" s="49">
        <f t="shared" si="6"/>
        <v>0</v>
      </c>
      <c r="U46" s="21">
        <v>7</v>
      </c>
      <c r="V46" s="49">
        <f t="shared" si="7"/>
        <v>0.14893617021276595</v>
      </c>
      <c r="W46" s="21">
        <v>9</v>
      </c>
      <c r="X46" s="49">
        <f t="shared" si="8"/>
        <v>0.19148936170212766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5.75" customHeight="1" x14ac:dyDescent="0.25">
      <c r="A47" s="62">
        <v>14</v>
      </c>
      <c r="B47" s="63" t="s">
        <v>45</v>
      </c>
      <c r="C47" s="15" t="s">
        <v>50</v>
      </c>
      <c r="D47" s="19">
        <f>SUM(D48:D51)</f>
        <v>355</v>
      </c>
      <c r="E47" s="19">
        <f>SUM(E48:E51)</f>
        <v>259</v>
      </c>
      <c r="F47" s="49">
        <f t="shared" si="1"/>
        <v>0.72957746478873242</v>
      </c>
      <c r="G47" s="19">
        <f>SUM(G48:G51)</f>
        <v>169</v>
      </c>
      <c r="H47" s="49">
        <f t="shared" si="2"/>
        <v>0.65250965250965254</v>
      </c>
      <c r="I47" s="18">
        <f t="shared" si="10"/>
        <v>90</v>
      </c>
      <c r="J47" s="49">
        <f t="shared" si="4"/>
        <v>0.34749034749034752</v>
      </c>
      <c r="K47" s="18">
        <f>SUM(K48:K51)</f>
        <v>77</v>
      </c>
      <c r="L47" s="49">
        <f t="shared" si="5"/>
        <v>0.21690140845070421</v>
      </c>
      <c r="M47" s="38">
        <v>14</v>
      </c>
      <c r="N47" s="31">
        <f>M47/D51</f>
        <v>0.15384615384615385</v>
      </c>
      <c r="O47" s="19">
        <v>63</v>
      </c>
      <c r="P47" s="48">
        <f>O47/D48</f>
        <v>0.28636363636363638</v>
      </c>
      <c r="Q47" s="38"/>
      <c r="R47" s="31"/>
      <c r="S47" s="19">
        <f>SUM(S48:S51)</f>
        <v>25</v>
      </c>
      <c r="T47" s="49">
        <f t="shared" si="6"/>
        <v>7.0422535211267609E-2</v>
      </c>
      <c r="U47" s="19">
        <f>SUM(U48:U51)</f>
        <v>78</v>
      </c>
      <c r="V47" s="49">
        <f t="shared" si="7"/>
        <v>0.21971830985915494</v>
      </c>
      <c r="W47" s="19">
        <f>SUM(W48:W51)</f>
        <v>20</v>
      </c>
      <c r="X47" s="48">
        <f t="shared" si="8"/>
        <v>5.6338028169014086E-2</v>
      </c>
    </row>
    <row r="48" spans="1:54" s="4" customFormat="1" ht="15.75" customHeight="1" x14ac:dyDescent="0.25">
      <c r="A48" s="62"/>
      <c r="B48" s="63"/>
      <c r="C48" s="3" t="s">
        <v>8</v>
      </c>
      <c r="D48" s="39">
        <v>220</v>
      </c>
      <c r="E48" s="39">
        <v>168</v>
      </c>
      <c r="F48" s="49">
        <f t="shared" si="1"/>
        <v>0.76363636363636367</v>
      </c>
      <c r="G48" s="39">
        <v>109</v>
      </c>
      <c r="H48" s="49">
        <f t="shared" si="2"/>
        <v>0.64880952380952384</v>
      </c>
      <c r="I48" s="18">
        <f t="shared" si="10"/>
        <v>59</v>
      </c>
      <c r="J48" s="49">
        <f t="shared" si="4"/>
        <v>0.35119047619047616</v>
      </c>
      <c r="K48" s="39">
        <v>63</v>
      </c>
      <c r="L48" s="49">
        <f t="shared" si="5"/>
        <v>0.28636363636363638</v>
      </c>
      <c r="M48" s="39"/>
      <c r="N48" s="31"/>
      <c r="O48" s="39">
        <v>63</v>
      </c>
      <c r="P48" s="31">
        <f>O48/D48</f>
        <v>0.28636363636363638</v>
      </c>
      <c r="Q48" s="39"/>
      <c r="R48" s="31"/>
      <c r="S48" s="39">
        <v>12</v>
      </c>
      <c r="T48" s="49">
        <f t="shared" si="6"/>
        <v>5.4545454545454543E-2</v>
      </c>
      <c r="U48" s="39">
        <v>25</v>
      </c>
      <c r="V48" s="49">
        <f t="shared" si="7"/>
        <v>0.11363636363636363</v>
      </c>
      <c r="W48" s="39">
        <v>16</v>
      </c>
      <c r="X48" s="48">
        <f t="shared" si="8"/>
        <v>7.2727272727272724E-2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ht="15.75" customHeight="1" x14ac:dyDescent="0.25">
      <c r="A49" s="62"/>
      <c r="B49" s="63"/>
      <c r="C49" s="3" t="s">
        <v>9</v>
      </c>
      <c r="D49" s="39">
        <v>28</v>
      </c>
      <c r="E49" s="39">
        <v>22</v>
      </c>
      <c r="F49" s="49">
        <f t="shared" si="1"/>
        <v>0.7857142857142857</v>
      </c>
      <c r="G49" s="39">
        <v>16</v>
      </c>
      <c r="H49" s="49">
        <f t="shared" si="2"/>
        <v>0.72727272727272729</v>
      </c>
      <c r="I49" s="18">
        <f t="shared" si="10"/>
        <v>6</v>
      </c>
      <c r="J49" s="49">
        <f t="shared" si="4"/>
        <v>0.27272727272727271</v>
      </c>
      <c r="K49" s="39">
        <v>0</v>
      </c>
      <c r="L49" s="49">
        <f t="shared" si="5"/>
        <v>0</v>
      </c>
      <c r="M49" s="39"/>
      <c r="N49" s="31"/>
      <c r="O49" s="39"/>
      <c r="P49" s="48"/>
      <c r="Q49" s="39"/>
      <c r="R49" s="31"/>
      <c r="S49" s="39">
        <v>8</v>
      </c>
      <c r="T49" s="49">
        <f t="shared" si="6"/>
        <v>0.2857142857142857</v>
      </c>
      <c r="U49" s="39">
        <v>2</v>
      </c>
      <c r="V49" s="49">
        <f t="shared" si="7"/>
        <v>7.1428571428571425E-2</v>
      </c>
      <c r="W49" s="39">
        <v>2</v>
      </c>
      <c r="X49" s="48">
        <f t="shared" si="8"/>
        <v>7.1428571428571425E-2</v>
      </c>
    </row>
    <row r="50" spans="1:54" s="29" customFormat="1" ht="15.75" customHeight="1" x14ac:dyDescent="0.25">
      <c r="A50" s="62"/>
      <c r="B50" s="63"/>
      <c r="C50" s="3" t="s">
        <v>10</v>
      </c>
      <c r="D50" s="39">
        <v>16</v>
      </c>
      <c r="E50" s="39">
        <v>13</v>
      </c>
      <c r="F50" s="49">
        <f t="shared" si="1"/>
        <v>0.8125</v>
      </c>
      <c r="G50" s="39">
        <v>12</v>
      </c>
      <c r="H50" s="49">
        <f t="shared" si="2"/>
        <v>0.92307692307692313</v>
      </c>
      <c r="I50" s="18">
        <f t="shared" si="10"/>
        <v>1</v>
      </c>
      <c r="J50" s="49">
        <f t="shared" si="4"/>
        <v>7.6923076923076927E-2</v>
      </c>
      <c r="K50" s="39">
        <v>0</v>
      </c>
      <c r="L50" s="49">
        <f t="shared" si="5"/>
        <v>0</v>
      </c>
      <c r="M50" s="39"/>
      <c r="N50" s="31"/>
      <c r="O50" s="39"/>
      <c r="P50" s="48"/>
      <c r="Q50" s="39"/>
      <c r="R50" s="31"/>
      <c r="S50" s="39">
        <v>5</v>
      </c>
      <c r="T50" s="49">
        <f t="shared" si="6"/>
        <v>0.3125</v>
      </c>
      <c r="U50" s="39">
        <v>0</v>
      </c>
      <c r="V50" s="49">
        <f t="shared" si="7"/>
        <v>0</v>
      </c>
      <c r="W50" s="39">
        <v>1</v>
      </c>
      <c r="X50" s="48">
        <f t="shared" si="8"/>
        <v>6.25E-2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s="28" customFormat="1" ht="16.5" customHeight="1" thickBot="1" x14ac:dyDescent="0.3">
      <c r="A51" s="62"/>
      <c r="B51" s="63"/>
      <c r="C51" s="3" t="s">
        <v>7</v>
      </c>
      <c r="D51" s="5">
        <v>91</v>
      </c>
      <c r="E51" s="5">
        <v>56</v>
      </c>
      <c r="F51" s="49">
        <f t="shared" si="1"/>
        <v>0.61538461538461542</v>
      </c>
      <c r="G51" s="5">
        <v>32</v>
      </c>
      <c r="H51" s="49">
        <f t="shared" si="2"/>
        <v>0.5714285714285714</v>
      </c>
      <c r="I51" s="18">
        <f t="shared" si="10"/>
        <v>24</v>
      </c>
      <c r="J51" s="49">
        <f t="shared" si="4"/>
        <v>0.42857142857142855</v>
      </c>
      <c r="K51" s="5">
        <v>14</v>
      </c>
      <c r="L51" s="49">
        <f t="shared" si="5"/>
        <v>0.15384615384615385</v>
      </c>
      <c r="M51" s="5">
        <v>14</v>
      </c>
      <c r="N51" s="31">
        <f>M51/D51</f>
        <v>0.15384615384615385</v>
      </c>
      <c r="O51" s="5"/>
      <c r="P51" s="48"/>
      <c r="Q51" s="5"/>
      <c r="R51" s="31"/>
      <c r="S51" s="5">
        <v>0</v>
      </c>
      <c r="T51" s="49">
        <f t="shared" si="6"/>
        <v>0</v>
      </c>
      <c r="U51" s="5">
        <v>51</v>
      </c>
      <c r="V51" s="49">
        <f t="shared" si="7"/>
        <v>0.56043956043956045</v>
      </c>
      <c r="W51" s="5">
        <v>1</v>
      </c>
      <c r="X51" s="48">
        <f t="shared" si="8"/>
        <v>1.098901098901099E-2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28.5" x14ac:dyDescent="0.25">
      <c r="A52" s="56">
        <v>15</v>
      </c>
      <c r="B52" s="22" t="s">
        <v>46</v>
      </c>
      <c r="C52" s="24" t="s">
        <v>51</v>
      </c>
      <c r="D52" s="23">
        <v>21</v>
      </c>
      <c r="E52" s="23">
        <v>14</v>
      </c>
      <c r="F52" s="49">
        <f t="shared" si="1"/>
        <v>0.66666666666666663</v>
      </c>
      <c r="G52" s="23">
        <v>9</v>
      </c>
      <c r="H52" s="49">
        <f t="shared" si="2"/>
        <v>0.6428571428571429</v>
      </c>
      <c r="I52" s="23">
        <f t="shared" si="10"/>
        <v>5</v>
      </c>
      <c r="J52" s="49">
        <f t="shared" si="4"/>
        <v>0.35714285714285715</v>
      </c>
      <c r="K52" s="23">
        <v>7</v>
      </c>
      <c r="L52" s="49">
        <f t="shared" si="5"/>
        <v>0.33333333333333331</v>
      </c>
      <c r="M52" s="23"/>
      <c r="N52" s="50"/>
      <c r="O52" s="23">
        <v>7</v>
      </c>
      <c r="P52" s="49">
        <f>O52/D52</f>
        <v>0.33333333333333331</v>
      </c>
      <c r="Q52" s="23"/>
      <c r="R52" s="46"/>
      <c r="S52" s="23">
        <v>0</v>
      </c>
      <c r="T52" s="49">
        <f t="shared" si="6"/>
        <v>0</v>
      </c>
      <c r="U52" s="23">
        <v>3</v>
      </c>
      <c r="V52" s="49">
        <f t="shared" si="7"/>
        <v>0.14285714285714285</v>
      </c>
      <c r="W52" s="23">
        <v>5</v>
      </c>
      <c r="X52" s="49">
        <f t="shared" si="8"/>
        <v>0.23809523809523808</v>
      </c>
    </row>
    <row r="53" spans="1:54" s="28" customFormat="1" ht="29.25" customHeight="1" thickBot="1" x14ac:dyDescent="0.3">
      <c r="A53" s="43">
        <v>16</v>
      </c>
      <c r="B53" s="15" t="s">
        <v>47</v>
      </c>
      <c r="C53" s="40" t="s">
        <v>52</v>
      </c>
      <c r="D53" s="18">
        <v>56</v>
      </c>
      <c r="E53" s="18">
        <v>36</v>
      </c>
      <c r="F53" s="49">
        <f t="shared" si="1"/>
        <v>0.6428571428571429</v>
      </c>
      <c r="G53" s="18">
        <v>25</v>
      </c>
      <c r="H53" s="49">
        <f t="shared" si="2"/>
        <v>0.69444444444444442</v>
      </c>
      <c r="I53" s="18">
        <f t="shared" si="10"/>
        <v>11</v>
      </c>
      <c r="J53" s="49">
        <f>I53/E53</f>
        <v>0.30555555555555558</v>
      </c>
      <c r="K53" s="18">
        <v>18</v>
      </c>
      <c r="L53" s="49">
        <f t="shared" si="5"/>
        <v>0.32142857142857145</v>
      </c>
      <c r="M53" s="18"/>
      <c r="N53" s="48"/>
      <c r="O53" s="18">
        <v>18</v>
      </c>
      <c r="P53" s="48">
        <f>O53/D53</f>
        <v>0.32142857142857145</v>
      </c>
      <c r="Q53" s="18"/>
      <c r="R53" s="47"/>
      <c r="S53" s="18">
        <v>2</v>
      </c>
      <c r="T53" s="49">
        <f t="shared" si="6"/>
        <v>3.5714285714285712E-2</v>
      </c>
      <c r="U53" s="18">
        <v>7</v>
      </c>
      <c r="V53" s="49">
        <f t="shared" si="7"/>
        <v>0.125</v>
      </c>
      <c r="W53" s="18">
        <v>8</v>
      </c>
      <c r="X53" s="48">
        <f t="shared" si="8"/>
        <v>0.14285714285714285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28" customFormat="1" ht="33.75" customHeight="1" thickBot="1" x14ac:dyDescent="0.3">
      <c r="A54" s="56">
        <v>17</v>
      </c>
      <c r="B54" s="22" t="s">
        <v>48</v>
      </c>
      <c r="C54" s="24" t="s">
        <v>53</v>
      </c>
      <c r="D54" s="23">
        <v>94</v>
      </c>
      <c r="E54" s="23">
        <v>59</v>
      </c>
      <c r="F54" s="49">
        <f t="shared" si="1"/>
        <v>0.62765957446808507</v>
      </c>
      <c r="G54" s="23">
        <v>30</v>
      </c>
      <c r="H54" s="49">
        <f t="shared" si="2"/>
        <v>0.50847457627118642</v>
      </c>
      <c r="I54" s="23">
        <f t="shared" si="10"/>
        <v>29</v>
      </c>
      <c r="J54" s="49">
        <f t="shared" si="4"/>
        <v>0.49152542372881358</v>
      </c>
      <c r="K54" s="23">
        <v>21</v>
      </c>
      <c r="L54" s="49">
        <f t="shared" si="5"/>
        <v>0.22340425531914893</v>
      </c>
      <c r="M54" s="23">
        <v>21</v>
      </c>
      <c r="N54" s="49">
        <f>M54/D54</f>
        <v>0.22340425531914893</v>
      </c>
      <c r="O54" s="23"/>
      <c r="P54" s="49"/>
      <c r="Q54" s="23"/>
      <c r="R54" s="46"/>
      <c r="S54" s="23">
        <v>0</v>
      </c>
      <c r="T54" s="49">
        <f t="shared" si="6"/>
        <v>0</v>
      </c>
      <c r="U54" s="23">
        <v>40</v>
      </c>
      <c r="V54" s="49">
        <f t="shared" si="7"/>
        <v>0.42553191489361702</v>
      </c>
      <c r="W54" s="23">
        <v>10</v>
      </c>
      <c r="X54" s="49">
        <f t="shared" si="8"/>
        <v>0.10638297872340426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33" customHeight="1" x14ac:dyDescent="0.25">
      <c r="A55" s="62"/>
      <c r="B55" s="57" t="s">
        <v>12</v>
      </c>
      <c r="C55" s="15" t="s">
        <v>57</v>
      </c>
      <c r="D55" s="5">
        <f>SUM(D56:D59)</f>
        <v>526</v>
      </c>
      <c r="E55" s="5">
        <f>SUM(E56:E59)</f>
        <v>368</v>
      </c>
      <c r="F55" s="49">
        <f t="shared" si="1"/>
        <v>0.69961977186311786</v>
      </c>
      <c r="G55" s="5">
        <f>SUM(G56:G59)</f>
        <v>233</v>
      </c>
      <c r="H55" s="49">
        <f t="shared" si="2"/>
        <v>0.63315217391304346</v>
      </c>
      <c r="I55" s="18">
        <f t="shared" si="10"/>
        <v>135</v>
      </c>
      <c r="J55" s="49">
        <f t="shared" si="4"/>
        <v>0.36684782608695654</v>
      </c>
      <c r="K55" s="5">
        <f>SUM(K56:K59)</f>
        <v>123</v>
      </c>
      <c r="L55" s="49">
        <f t="shared" si="5"/>
        <v>0.23384030418250951</v>
      </c>
      <c r="M55" s="5"/>
      <c r="N55" s="51"/>
      <c r="O55" s="5"/>
      <c r="P55" s="51"/>
      <c r="Q55" s="5"/>
      <c r="R55" s="51"/>
      <c r="S55" s="5">
        <f>SUM(S56:S59)</f>
        <v>27</v>
      </c>
      <c r="T55" s="49">
        <f t="shared" si="6"/>
        <v>5.1330798479087454E-2</v>
      </c>
      <c r="U55" s="5">
        <f>SUM(U56:U59)</f>
        <v>128</v>
      </c>
      <c r="V55" s="49">
        <f t="shared" si="7"/>
        <v>0.24334600760456274</v>
      </c>
      <c r="W55" s="5">
        <f>SUM(W56:W59)</f>
        <v>43</v>
      </c>
      <c r="X55" s="48">
        <f t="shared" si="8"/>
        <v>8.17490494296578E-2</v>
      </c>
    </row>
    <row r="56" spans="1:54" ht="15.75" customHeight="1" x14ac:dyDescent="0.25">
      <c r="A56" s="62"/>
      <c r="B56" s="57"/>
      <c r="C56" s="3" t="s">
        <v>58</v>
      </c>
      <c r="D56" s="5">
        <f>SUM(D48,D52,D53)</f>
        <v>297</v>
      </c>
      <c r="E56" s="5">
        <f>SUM(E48,E52,E53)</f>
        <v>218</v>
      </c>
      <c r="F56" s="49">
        <f t="shared" si="1"/>
        <v>0.734006734006734</v>
      </c>
      <c r="G56" s="5">
        <f>SUM(G48,G52,G53)</f>
        <v>143</v>
      </c>
      <c r="H56" s="49">
        <f t="shared" si="2"/>
        <v>0.65596330275229353</v>
      </c>
      <c r="I56" s="18">
        <f t="shared" si="10"/>
        <v>75</v>
      </c>
      <c r="J56" s="49">
        <f t="shared" si="4"/>
        <v>0.34403669724770641</v>
      </c>
      <c r="K56" s="5">
        <f>SUM(K48,K52,K53)</f>
        <v>88</v>
      </c>
      <c r="L56" s="49">
        <f t="shared" si="5"/>
        <v>0.29629629629629628</v>
      </c>
      <c r="M56" s="5"/>
      <c r="N56" s="51"/>
      <c r="O56" s="5"/>
      <c r="P56" s="51"/>
      <c r="Q56" s="5"/>
      <c r="R56" s="51"/>
      <c r="S56" s="5">
        <f>SUM(S48,S52,S53)</f>
        <v>14</v>
      </c>
      <c r="T56" s="49">
        <f t="shared" si="6"/>
        <v>4.7138047138047139E-2</v>
      </c>
      <c r="U56" s="5">
        <f>SUM(U48,U52,U53)</f>
        <v>35</v>
      </c>
      <c r="V56" s="49">
        <f t="shared" si="7"/>
        <v>0.11784511784511785</v>
      </c>
      <c r="W56" s="5">
        <f>SUM(W48,W52,W53)</f>
        <v>29</v>
      </c>
      <c r="X56" s="48">
        <f t="shared" si="8"/>
        <v>9.7643097643097643E-2</v>
      </c>
    </row>
    <row r="57" spans="1:54" s="32" customFormat="1" ht="15.75" customHeight="1" x14ac:dyDescent="0.25">
      <c r="A57" s="62"/>
      <c r="B57" s="57"/>
      <c r="C57" s="3" t="s">
        <v>9</v>
      </c>
      <c r="D57" s="5">
        <f>SUM(D49)</f>
        <v>28</v>
      </c>
      <c r="E57" s="5">
        <f>SUM(E49)</f>
        <v>22</v>
      </c>
      <c r="F57" s="49">
        <f t="shared" si="1"/>
        <v>0.7857142857142857</v>
      </c>
      <c r="G57" s="5">
        <f>SUM(G49)</f>
        <v>16</v>
      </c>
      <c r="H57" s="49">
        <f t="shared" si="2"/>
        <v>0.72727272727272729</v>
      </c>
      <c r="I57" s="18">
        <f t="shared" si="10"/>
        <v>6</v>
      </c>
      <c r="J57" s="49">
        <f t="shared" si="4"/>
        <v>0.27272727272727271</v>
      </c>
      <c r="K57" s="5">
        <f>SUM(K49)</f>
        <v>0</v>
      </c>
      <c r="L57" s="49">
        <f t="shared" si="5"/>
        <v>0</v>
      </c>
      <c r="M57" s="5"/>
      <c r="N57" s="51"/>
      <c r="O57" s="5"/>
      <c r="P57" s="51"/>
      <c r="Q57" s="5"/>
      <c r="R57" s="51"/>
      <c r="S57" s="5">
        <f>SUM(S49)</f>
        <v>8</v>
      </c>
      <c r="T57" s="49">
        <f t="shared" si="6"/>
        <v>0.2857142857142857</v>
      </c>
      <c r="U57" s="5">
        <f>SUM(U49)</f>
        <v>2</v>
      </c>
      <c r="V57" s="49">
        <f t="shared" si="7"/>
        <v>7.1428571428571425E-2</v>
      </c>
      <c r="W57" s="5">
        <f>SUM(W49)</f>
        <v>2</v>
      </c>
      <c r="X57" s="48">
        <f t="shared" si="8"/>
        <v>7.1428571428571425E-2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5.75" customHeight="1" x14ac:dyDescent="0.25">
      <c r="A58" s="62"/>
      <c r="B58" s="57"/>
      <c r="C58" s="3" t="s">
        <v>59</v>
      </c>
      <c r="D58" s="5">
        <f>SUM(D50)</f>
        <v>16</v>
      </c>
      <c r="E58" s="5">
        <f>SUM(E50)</f>
        <v>13</v>
      </c>
      <c r="F58" s="49">
        <f t="shared" si="1"/>
        <v>0.8125</v>
      </c>
      <c r="G58" s="5">
        <f>SUM(G50)</f>
        <v>12</v>
      </c>
      <c r="H58" s="49">
        <f t="shared" si="2"/>
        <v>0.92307692307692313</v>
      </c>
      <c r="I58" s="18">
        <f t="shared" si="10"/>
        <v>1</v>
      </c>
      <c r="J58" s="49">
        <f t="shared" si="4"/>
        <v>7.6923076923076927E-2</v>
      </c>
      <c r="K58" s="5">
        <f>SUM(K50)</f>
        <v>0</v>
      </c>
      <c r="L58" s="49">
        <f t="shared" si="5"/>
        <v>0</v>
      </c>
      <c r="M58" s="5"/>
      <c r="N58" s="51"/>
      <c r="O58" s="5"/>
      <c r="P58" s="51"/>
      <c r="Q58" s="5"/>
      <c r="R58" s="51"/>
      <c r="S58" s="5">
        <f>SUM(S50)</f>
        <v>5</v>
      </c>
      <c r="T58" s="49">
        <f t="shared" si="6"/>
        <v>0.3125</v>
      </c>
      <c r="U58" s="5">
        <f>SUM(U50)</f>
        <v>0</v>
      </c>
      <c r="V58" s="49">
        <f t="shared" si="7"/>
        <v>0</v>
      </c>
      <c r="W58" s="5">
        <f>SUM(W50)</f>
        <v>1</v>
      </c>
      <c r="X58" s="48">
        <f t="shared" si="8"/>
        <v>6.25E-2</v>
      </c>
    </row>
    <row r="59" spans="1:54" s="28" customFormat="1" ht="16.5" thickBot="1" x14ac:dyDescent="0.3">
      <c r="A59" s="62"/>
      <c r="B59" s="57"/>
      <c r="C59" s="3" t="s">
        <v>7</v>
      </c>
      <c r="D59" s="18">
        <f>SUM(D51,D54)</f>
        <v>185</v>
      </c>
      <c r="E59" s="18">
        <f>SUM(E51,E54)</f>
        <v>115</v>
      </c>
      <c r="F59" s="49">
        <f t="shared" si="1"/>
        <v>0.6216216216216216</v>
      </c>
      <c r="G59" s="18">
        <f>SUM(G51,G54)</f>
        <v>62</v>
      </c>
      <c r="H59" s="49">
        <f t="shared" si="2"/>
        <v>0.53913043478260869</v>
      </c>
      <c r="I59" s="18">
        <f t="shared" si="10"/>
        <v>53</v>
      </c>
      <c r="J59" s="49">
        <f t="shared" si="4"/>
        <v>0.46086956521739131</v>
      </c>
      <c r="K59" s="18">
        <f>SUM(K51,K54)</f>
        <v>35</v>
      </c>
      <c r="L59" s="49">
        <f t="shared" si="5"/>
        <v>0.1891891891891892</v>
      </c>
      <c r="M59" s="18"/>
      <c r="N59" s="52"/>
      <c r="O59" s="18"/>
      <c r="P59" s="52"/>
      <c r="Q59" s="18"/>
      <c r="R59" s="52"/>
      <c r="S59" s="18">
        <f>SUM(S51,S54)</f>
        <v>0</v>
      </c>
      <c r="T59" s="49">
        <f t="shared" si="6"/>
        <v>0</v>
      </c>
      <c r="U59" s="18">
        <f>SUM(U51,U54)</f>
        <v>91</v>
      </c>
      <c r="V59" s="49">
        <f t="shared" si="7"/>
        <v>0.49189189189189192</v>
      </c>
      <c r="W59" s="18">
        <f>SUM(W51,W54)</f>
        <v>11</v>
      </c>
      <c r="X59" s="48">
        <f t="shared" si="8"/>
        <v>5.9459459459459463E-2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25.5" customHeight="1" x14ac:dyDescent="0.25">
      <c r="A60" s="61"/>
      <c r="B60" s="58" t="s">
        <v>49</v>
      </c>
      <c r="C60" s="22" t="s">
        <v>11</v>
      </c>
      <c r="D60" s="21">
        <f>SUM(D61:D64)</f>
        <v>3292</v>
      </c>
      <c r="E60" s="18">
        <f>SUM(E61:E64)</f>
        <v>2753</v>
      </c>
      <c r="F60" s="49">
        <f t="shared" si="1"/>
        <v>0.83626974483596594</v>
      </c>
      <c r="G60" s="21">
        <f>SUM(G61:G64)</f>
        <v>2022</v>
      </c>
      <c r="H60" s="49">
        <f t="shared" si="2"/>
        <v>0.73447148565201603</v>
      </c>
      <c r="I60" s="18">
        <f t="shared" si="10"/>
        <v>731</v>
      </c>
      <c r="J60" s="49">
        <f t="shared" si="4"/>
        <v>0.26552851434798402</v>
      </c>
      <c r="K60" s="21">
        <f>SUM(K61:K64)</f>
        <v>1169</v>
      </c>
      <c r="L60" s="49">
        <f t="shared" si="5"/>
        <v>0.35510328068043745</v>
      </c>
      <c r="M60" s="21">
        <f>SUM(M61:M64)</f>
        <v>183</v>
      </c>
      <c r="N60" s="50">
        <f>M60/D64</f>
        <v>0.3204903677758319</v>
      </c>
      <c r="O60" s="21">
        <f>SUM(O61:O64)</f>
        <v>854</v>
      </c>
      <c r="P60" s="50">
        <f>O60/D61</f>
        <v>0.47629670942554381</v>
      </c>
      <c r="Q60" s="21">
        <f>SUM(Q61:Q64)</f>
        <v>132</v>
      </c>
      <c r="R60" s="50">
        <f>Q60/(D62+D63)</f>
        <v>0.14224137931034483</v>
      </c>
      <c r="S60" s="5">
        <f>SUM(S61:S64)</f>
        <v>64</v>
      </c>
      <c r="T60" s="49">
        <f t="shared" si="6"/>
        <v>1.9441069258809233E-2</v>
      </c>
      <c r="U60" s="5">
        <f>SUM(U61:U64)</f>
        <v>209</v>
      </c>
      <c r="V60" s="49">
        <f t="shared" si="7"/>
        <v>6.3487241798298913E-2</v>
      </c>
      <c r="W60" s="5">
        <f>SUM(W61:W64)</f>
        <v>219</v>
      </c>
      <c r="X60" s="48">
        <f t="shared" si="8"/>
        <v>6.6524908869987853E-2</v>
      </c>
    </row>
    <row r="61" spans="1:54" s="32" customFormat="1" ht="15.75" customHeight="1" x14ac:dyDescent="0.25">
      <c r="A61" s="61"/>
      <c r="B61" s="59"/>
      <c r="C61" s="20" t="s">
        <v>8</v>
      </c>
      <c r="D61" s="21">
        <f>SUM(D4,D7,D10,D13,D15,D17,D20,D25,D29,D32,D35,D39,D43,D48,D52,D53)</f>
        <v>1793</v>
      </c>
      <c r="E61" s="18">
        <f>SUM(E4,E7,E10,E13,E15,E17,E20,E25,E29,E32,E35,E39,E43,E48,E52,E53)</f>
        <v>1516</v>
      </c>
      <c r="F61" s="49">
        <f t="shared" si="1"/>
        <v>0.84551031790295594</v>
      </c>
      <c r="G61" s="21">
        <f>SUM(G4,G7,G10,G13,G15,G17,G20,G25,G29,G32,G35,G39,G43,G48,G52,G53)</f>
        <v>1102</v>
      </c>
      <c r="H61" s="49">
        <f t="shared" si="2"/>
        <v>0.72691292875989444</v>
      </c>
      <c r="I61" s="18">
        <f t="shared" si="10"/>
        <v>414</v>
      </c>
      <c r="J61" s="49">
        <f t="shared" si="4"/>
        <v>0.27308707124010556</v>
      </c>
      <c r="K61" s="21">
        <f>SUM(K4,K7,K10,K13,K15,K17,K20,K25,K29,K32,K35,K39,K43,K48,K52,K53)</f>
        <v>854</v>
      </c>
      <c r="L61" s="49">
        <f t="shared" si="5"/>
        <v>0.47629670942554381</v>
      </c>
      <c r="M61" s="21">
        <f>SUM(M4,M7,M10,M13,M15,M17,M20,M25,M29,M32,M35,M39,M43,M48,M52,M53)</f>
        <v>0</v>
      </c>
      <c r="N61" s="50"/>
      <c r="O61" s="21">
        <f>SUM(O4,O7,O10,O13,O15,O17,O20,O25,O29,O32,O35,O39,O43,O48,O52,O53)</f>
        <v>854</v>
      </c>
      <c r="P61" s="50">
        <f>O61/D61</f>
        <v>0.47629670942554381</v>
      </c>
      <c r="Q61" s="21">
        <f>SUM(Q4,Q7,Q10,Q13,Q15,Q17,Q20,Q25,Q29,Q32,Q35,Q39,Q43,Q48,Q52,Q53)</f>
        <v>0</v>
      </c>
      <c r="R61" s="50"/>
      <c r="S61" s="5">
        <f>SUM(S4,S7,S10,S13,S15,S17,S20,S25,S29,S32,S35,S39,S43,S48,S52,S53)</f>
        <v>33</v>
      </c>
      <c r="T61" s="49">
        <f t="shared" si="6"/>
        <v>1.8404907975460124E-2</v>
      </c>
      <c r="U61" s="5">
        <f>SUM(U4,U7,U10,U13,U15,U17,U20,U25,U29,U32,U35,U39,U43,U48,U52,U53)</f>
        <v>66</v>
      </c>
      <c r="V61" s="49">
        <f t="shared" si="7"/>
        <v>3.6809815950920248E-2</v>
      </c>
      <c r="W61" s="5">
        <f>SUM(W4,W7,W10,W13,W15,W17,W20,W25,W29,W32,W35,W39,W43,W48,W52,W53)</f>
        <v>128</v>
      </c>
      <c r="X61" s="48">
        <f t="shared" si="8"/>
        <v>7.1388733965421086E-2</v>
      </c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5.75" customHeight="1" x14ac:dyDescent="0.25">
      <c r="A62" s="61"/>
      <c r="B62" s="59"/>
      <c r="C62" s="20" t="s">
        <v>9</v>
      </c>
      <c r="D62" s="21">
        <f>SUM(D5,D8,D11,D14,D18,D21,D26,D30,D33,D36,D40,D44,D49)</f>
        <v>648</v>
      </c>
      <c r="E62" s="18">
        <f>SUM(E5,E8,E11,E14,E18,E21,E26,E30,E33,E36,E40,E44,E49)</f>
        <v>595</v>
      </c>
      <c r="F62" s="49">
        <f t="shared" si="1"/>
        <v>0.91820987654320985</v>
      </c>
      <c r="G62" s="21">
        <f>SUM(G5,G8,G11,G14,G18,G21,G26,G30,G33,G36,G40,G44,G49)</f>
        <v>472</v>
      </c>
      <c r="H62" s="49">
        <f t="shared" si="2"/>
        <v>0.79327731092436971</v>
      </c>
      <c r="I62" s="18">
        <f t="shared" si="10"/>
        <v>123</v>
      </c>
      <c r="J62" s="49">
        <f t="shared" si="4"/>
        <v>0.20672268907563024</v>
      </c>
      <c r="K62" s="21">
        <f>SUM(K5,K8,K11,K14,K18,K21,K26,K30,K33,K36,K40,K44,K49)</f>
        <v>111</v>
      </c>
      <c r="L62" s="49">
        <f t="shared" si="5"/>
        <v>0.17129629629629631</v>
      </c>
      <c r="M62" s="21">
        <f>SUM(M5,M8,M11,M14,M18,M21,M26,M30,M33,M36,M40,M44,M49)</f>
        <v>0</v>
      </c>
      <c r="N62" s="50"/>
      <c r="O62" s="21">
        <f>SUM(O5,O8,O11,O14,O18,O21,O26,O30,O33,O36,O40,O44,O49)</f>
        <v>0</v>
      </c>
      <c r="P62" s="50"/>
      <c r="Q62" s="21">
        <f>SUM(Q5,Q8,Q11,Q14,Q18,Q21,Q26,Q30,Q33,Q36,Q40,Q44,Q49)</f>
        <v>111</v>
      </c>
      <c r="R62" s="50">
        <f>Q62/D62</f>
        <v>0.17129629629629631</v>
      </c>
      <c r="S62" s="5">
        <f>SUM(S5,S8,S11,S14,S18,S21,S26,S30,S33,S36,S40,S44,S49)</f>
        <v>21</v>
      </c>
      <c r="T62" s="49">
        <f t="shared" si="6"/>
        <v>3.2407407407407406E-2</v>
      </c>
      <c r="U62" s="5">
        <f>SUM(U5,U8,U11,U14,U18,U21,U26,U30,U33,U36,U40,U44,U49)</f>
        <v>15</v>
      </c>
      <c r="V62" s="49">
        <f t="shared" si="7"/>
        <v>2.3148148148148147E-2</v>
      </c>
      <c r="W62" s="5">
        <f>SUM(W5,W8,W11,W14,W18,W21,W26,W30,W33,W36,W40,W44,W49)</f>
        <v>31</v>
      </c>
      <c r="X62" s="48">
        <f t="shared" si="8"/>
        <v>4.7839506172839504E-2</v>
      </c>
    </row>
    <row r="63" spans="1:54" ht="15.75" customHeight="1" x14ac:dyDescent="0.25">
      <c r="A63" s="61"/>
      <c r="B63" s="59"/>
      <c r="C63" s="20" t="s">
        <v>10</v>
      </c>
      <c r="D63" s="21">
        <f>SUM(D22,D27,D37,D41,D45,D50)</f>
        <v>280</v>
      </c>
      <c r="E63" s="18">
        <f>SUM(E22,E27,E37,E41,E45,E50)</f>
        <v>263</v>
      </c>
      <c r="F63" s="49">
        <f t="shared" si="1"/>
        <v>0.93928571428571428</v>
      </c>
      <c r="G63" s="21">
        <f>SUM(G22,G27,G37,G41,G45,G50)</f>
        <v>227</v>
      </c>
      <c r="H63" s="49">
        <f t="shared" si="2"/>
        <v>0.86311787072243351</v>
      </c>
      <c r="I63" s="18">
        <f t="shared" si="10"/>
        <v>36</v>
      </c>
      <c r="J63" s="49">
        <f t="shared" si="4"/>
        <v>0.13688212927756654</v>
      </c>
      <c r="K63" s="21">
        <f>SUM(K22,K27,K37,K41,K45,K50)</f>
        <v>21</v>
      </c>
      <c r="L63" s="49">
        <f t="shared" si="5"/>
        <v>7.4999999999999997E-2</v>
      </c>
      <c r="M63" s="21">
        <f>SUM(M22,M27,M37,M41,M45,M50)</f>
        <v>0</v>
      </c>
      <c r="N63" s="50"/>
      <c r="O63" s="21">
        <f>SUM(O22,O27,O37,O41,O45,O50)</f>
        <v>0</v>
      </c>
      <c r="P63" s="50"/>
      <c r="Q63" s="21">
        <f>SUM(Q22,Q27,Q37,Q41,Q45,Q50)</f>
        <v>21</v>
      </c>
      <c r="R63" s="50">
        <f>Q63/D63</f>
        <v>7.4999999999999997E-2</v>
      </c>
      <c r="S63" s="5">
        <f>SUM(S22,S27,S37,S41,S45,S50)</f>
        <v>6</v>
      </c>
      <c r="T63" s="49">
        <f t="shared" si="6"/>
        <v>2.1428571428571429E-2</v>
      </c>
      <c r="U63" s="5">
        <f>SUM(U22,U27,U37,U41,U45,U50)</f>
        <v>4</v>
      </c>
      <c r="V63" s="49">
        <f t="shared" si="7"/>
        <v>1.4285714285714285E-2</v>
      </c>
      <c r="W63" s="5">
        <f>SUM(W22,W27,W37,W41,W45,W50)</f>
        <v>22</v>
      </c>
      <c r="X63" s="48">
        <f t="shared" si="8"/>
        <v>7.857142857142857E-2</v>
      </c>
    </row>
    <row r="64" spans="1:54" ht="15.75" customHeight="1" x14ac:dyDescent="0.25">
      <c r="A64" s="61"/>
      <c r="B64" s="60"/>
      <c r="C64" s="20" t="s">
        <v>7</v>
      </c>
      <c r="D64" s="21">
        <f>SUM(D23,D46,D51,D54)</f>
        <v>571</v>
      </c>
      <c r="E64" s="18">
        <f>SUM(E23,E46,E51,E54)</f>
        <v>379</v>
      </c>
      <c r="F64" s="49">
        <f t="shared" si="1"/>
        <v>0.66374781085814361</v>
      </c>
      <c r="G64" s="21">
        <f>SUM(G23,G46,G51,G54)</f>
        <v>221</v>
      </c>
      <c r="H64" s="49">
        <f t="shared" si="2"/>
        <v>0.58311345646437995</v>
      </c>
      <c r="I64" s="18">
        <f t="shared" si="10"/>
        <v>158</v>
      </c>
      <c r="J64" s="49">
        <f t="shared" si="4"/>
        <v>0.41688654353562005</v>
      </c>
      <c r="K64" s="21">
        <f>SUM(K23,K46,K51,K54)</f>
        <v>183</v>
      </c>
      <c r="L64" s="49">
        <f t="shared" si="5"/>
        <v>0.3204903677758319</v>
      </c>
      <c r="M64" s="21">
        <f>SUM(M23,M46,M51,M54)</f>
        <v>183</v>
      </c>
      <c r="N64" s="50">
        <f>M64/D64</f>
        <v>0.3204903677758319</v>
      </c>
      <c r="O64" s="21">
        <f>SUM(O23,O46,O51,O54)</f>
        <v>0</v>
      </c>
      <c r="P64" s="50"/>
      <c r="Q64" s="21">
        <f>SUM(Q23,Q46,Q51,Q54)</f>
        <v>0</v>
      </c>
      <c r="R64" s="50"/>
      <c r="S64" s="5">
        <f>SUM(S23,S46,S51,S54)</f>
        <v>4</v>
      </c>
      <c r="T64" s="49">
        <f t="shared" si="6"/>
        <v>7.0052539404553416E-3</v>
      </c>
      <c r="U64" s="5">
        <f>SUM(U23,U46,U51,U54)</f>
        <v>124</v>
      </c>
      <c r="V64" s="49">
        <f t="shared" si="7"/>
        <v>0.21716287215411559</v>
      </c>
      <c r="W64" s="5">
        <f>SUM(W23,W46,W51,W54)</f>
        <v>38</v>
      </c>
      <c r="X64" s="48">
        <f t="shared" si="8"/>
        <v>6.6549912434325745E-2</v>
      </c>
    </row>
    <row r="65" spans="1:24" x14ac:dyDescent="0.25">
      <c r="B65" s="14"/>
      <c r="C65" s="16"/>
      <c r="D65" s="9"/>
      <c r="E65" s="9"/>
      <c r="F65" s="44"/>
      <c r="G65" s="9"/>
      <c r="H65" s="34"/>
      <c r="I65" s="1"/>
      <c r="J65" s="34"/>
      <c r="K65" s="2"/>
      <c r="M65" s="1"/>
      <c r="N65" s="34"/>
      <c r="O65" s="1"/>
      <c r="P65" s="34"/>
      <c r="Q65" s="1"/>
      <c r="R65" s="34"/>
      <c r="S65" s="32"/>
      <c r="T65" s="34"/>
      <c r="U65" s="32"/>
      <c r="V65" s="34"/>
      <c r="W65" s="32"/>
    </row>
    <row r="66" spans="1:24" ht="15" x14ac:dyDescent="0.25">
      <c r="B66" s="30"/>
      <c r="C66" s="16"/>
      <c r="D66" s="9"/>
      <c r="E66" s="9"/>
      <c r="F66" s="44"/>
      <c r="G66" s="9"/>
      <c r="H66" s="34"/>
      <c r="I66" s="1"/>
      <c r="J66" s="34"/>
      <c r="K66" s="2"/>
      <c r="M66" s="1"/>
      <c r="O66" s="1"/>
      <c r="Q66" s="1"/>
      <c r="S66" s="32"/>
      <c r="T66" s="34"/>
      <c r="U66" s="32"/>
      <c r="V66" s="34"/>
      <c r="W66" s="32"/>
    </row>
    <row r="67" spans="1:24" s="9" customFormat="1" ht="15" x14ac:dyDescent="0.25">
      <c r="A67" s="44"/>
      <c r="B67" s="30"/>
      <c r="C67" s="16"/>
      <c r="F67" s="44"/>
      <c r="H67" s="44"/>
      <c r="J67" s="44"/>
      <c r="K67" s="17"/>
      <c r="L67" s="53"/>
      <c r="M67" s="17"/>
      <c r="N67" s="53"/>
      <c r="O67" s="17"/>
      <c r="P67" s="53"/>
      <c r="Q67" s="17"/>
      <c r="R67" s="53"/>
      <c r="T67" s="44"/>
      <c r="V67" s="44"/>
      <c r="X67" s="53"/>
    </row>
    <row r="68" spans="1:24" s="9" customFormat="1" ht="15" x14ac:dyDescent="0.25">
      <c r="A68" s="44"/>
      <c r="B68" s="30"/>
      <c r="C68" s="16"/>
      <c r="F68" s="44"/>
      <c r="H68" s="44"/>
      <c r="J68" s="44"/>
      <c r="K68" s="17"/>
      <c r="L68" s="53"/>
      <c r="N68" s="44"/>
      <c r="P68" s="44"/>
      <c r="R68" s="44"/>
      <c r="T68" s="44"/>
      <c r="V68" s="44"/>
      <c r="X68" s="53"/>
    </row>
    <row r="83" spans="3:4" x14ac:dyDescent="0.25">
      <c r="D83"/>
    </row>
    <row r="84" spans="3:4" x14ac:dyDescent="0.25">
      <c r="C84" s="25"/>
      <c r="D84"/>
    </row>
    <row r="85" spans="3:4" x14ac:dyDescent="0.25">
      <c r="C85"/>
    </row>
    <row r="86" spans="3:4" x14ac:dyDescent="0.25">
      <c r="C86"/>
    </row>
    <row r="99" spans="7:7" x14ac:dyDescent="0.25">
      <c r="G99"/>
    </row>
    <row r="100" spans="7:7" x14ac:dyDescent="0.25">
      <c r="G100" s="25"/>
    </row>
  </sheetData>
  <autoFilter ref="A1:X64">
    <filterColumn colId="4" showButton="0"/>
    <filterColumn colId="6" showButton="0"/>
    <filterColumn colId="8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</autoFilter>
  <mergeCells count="44">
    <mergeCell ref="B6:B8"/>
    <mergeCell ref="B42:B46"/>
    <mergeCell ref="B34:B37"/>
    <mergeCell ref="B31:B33"/>
    <mergeCell ref="A1:A2"/>
    <mergeCell ref="A42:A46"/>
    <mergeCell ref="B38:B41"/>
    <mergeCell ref="A38:A41"/>
    <mergeCell ref="B9:B11"/>
    <mergeCell ref="A24:A27"/>
    <mergeCell ref="A28:A30"/>
    <mergeCell ref="B24:B27"/>
    <mergeCell ref="A3:A5"/>
    <mergeCell ref="B3:B5"/>
    <mergeCell ref="A6:A8"/>
    <mergeCell ref="B19:B23"/>
    <mergeCell ref="W1:X1"/>
    <mergeCell ref="B1:B2"/>
    <mergeCell ref="C1:C2"/>
    <mergeCell ref="D1:D2"/>
    <mergeCell ref="Q1:R1"/>
    <mergeCell ref="G1:H1"/>
    <mergeCell ref="I1:J1"/>
    <mergeCell ref="S1:T1"/>
    <mergeCell ref="E1:F1"/>
    <mergeCell ref="U1:V1"/>
    <mergeCell ref="K1:L1"/>
    <mergeCell ref="O1:P1"/>
    <mergeCell ref="M1:N1"/>
    <mergeCell ref="B55:B59"/>
    <mergeCell ref="B60:B64"/>
    <mergeCell ref="A9:A11"/>
    <mergeCell ref="A12:A14"/>
    <mergeCell ref="A60:A64"/>
    <mergeCell ref="A47:A51"/>
    <mergeCell ref="A55:A59"/>
    <mergeCell ref="B47:B51"/>
    <mergeCell ref="B12:B14"/>
    <mergeCell ref="A34:A37"/>
    <mergeCell ref="B28:B30"/>
    <mergeCell ref="A16:A18"/>
    <mergeCell ref="A31:A33"/>
    <mergeCell ref="B16:B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по мониторингу</vt:lpstr>
      <vt:lpstr>'Таблица по мониторингу'!_ftn1</vt:lpstr>
      <vt:lpstr>'Таблица по мониторингу'!_ftnref1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2021-02-18T08:39:22Z</dcterms:modified>
</cp:coreProperties>
</file>